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BD955006-F482-467E-AF10-E40332CE70D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L1" sheetId="4" r:id="rId1"/>
    <sheet name="PL 2" sheetId="5" r:id="rId2"/>
  </sheets>
  <calcPr calcId="191029"/>
</workbook>
</file>

<file path=xl/calcChain.xml><?xml version="1.0" encoding="utf-8"?>
<calcChain xmlns="http://schemas.openxmlformats.org/spreadsheetml/2006/main">
  <c r="F16" i="5" l="1"/>
  <c r="F15" i="5"/>
  <c r="F14" i="5"/>
  <c r="F11" i="5"/>
  <c r="F10" i="5"/>
  <c r="F9" i="5"/>
  <c r="A4" i="4"/>
  <c r="C9" i="4"/>
  <c r="J9" i="4" s="1"/>
  <c r="G30" i="4"/>
  <c r="C26" i="4"/>
  <c r="C10" i="4" s="1"/>
  <c r="C11" i="4"/>
  <c r="C18" i="4"/>
  <c r="C8" i="4" l="1"/>
  <c r="J30" i="4"/>
  <c r="F8" i="5"/>
  <c r="E20" i="5" l="1"/>
  <c r="F20" i="5" s="1"/>
  <c r="E19" i="5"/>
  <c r="F19" i="5" s="1"/>
  <c r="F18" i="5"/>
  <c r="F17" i="5" l="1"/>
  <c r="F13" i="5" l="1"/>
  <c r="F7" i="5" s="1"/>
  <c r="J29" i="4"/>
  <c r="J28" i="4"/>
  <c r="J27" i="4"/>
  <c r="J16" i="4"/>
  <c r="J15" i="4"/>
  <c r="J14" i="4"/>
  <c r="J26" i="4" l="1"/>
  <c r="J11" i="4"/>
  <c r="J10" i="4" l="1"/>
  <c r="J8" i="4" s="1"/>
  <c r="G21" i="4"/>
  <c r="G25" i="4" l="1"/>
  <c r="G24" i="4"/>
  <c r="G23" i="4"/>
  <c r="G22" i="4"/>
  <c r="G20" i="4"/>
  <c r="G19" i="4"/>
  <c r="G13" i="4"/>
  <c r="G12" i="4"/>
  <c r="G18" i="4" l="1"/>
  <c r="G11" i="4"/>
  <c r="G10" i="4" s="1"/>
  <c r="G8" i="4" s="1"/>
</calcChain>
</file>

<file path=xl/sharedStrings.xml><?xml version="1.0" encoding="utf-8"?>
<sst xmlns="http://schemas.openxmlformats.org/spreadsheetml/2006/main" count="124" uniqueCount="60">
  <si>
    <t>TT</t>
  </si>
  <si>
    <t>Nội dung chi</t>
  </si>
  <si>
    <t>Đơn vị tính</t>
  </si>
  <si>
    <t>Số lượng</t>
  </si>
  <si>
    <t>Ghi chú</t>
  </si>
  <si>
    <t>Người</t>
  </si>
  <si>
    <t>Tổng cộng</t>
  </si>
  <si>
    <t>Mua sắm phương tiện, công cụ, trang thiết bị, xăng, dầu cho tuần tra, kiểm tra rừng</t>
  </si>
  <si>
    <t>Mua sắm đèn pin</t>
  </si>
  <si>
    <t>Cái</t>
  </si>
  <si>
    <t>Mua sắm quần áo mưa</t>
  </si>
  <si>
    <t>Bồi dưỡng làm đêm, làm thêm giờ, công tác kiêm nhiệm</t>
  </si>
  <si>
    <t>Maket</t>
  </si>
  <si>
    <t>Ngày</t>
  </si>
  <si>
    <t>Tiền nước</t>
  </si>
  <si>
    <t>Photo tài liệu</t>
  </si>
  <si>
    <t>Bộ</t>
  </si>
  <si>
    <t>VPP (bút, túi cúc...)</t>
  </si>
  <si>
    <t>Chi bù tiền ăn (đối tượng không hưởng lương)</t>
  </si>
  <si>
    <t>Các khoản chi khác</t>
  </si>
  <si>
    <t>-</t>
  </si>
  <si>
    <t>Thuê báo cáo viên</t>
  </si>
  <si>
    <t>Mua rựa</t>
  </si>
  <si>
    <t>Mua máy cưa</t>
  </si>
  <si>
    <t>cái</t>
  </si>
  <si>
    <t>Trợ giảng</t>
  </si>
  <si>
    <t xml:space="preserve">Phổ biến, tuyên truyền giáo dục pháp luật và tập huấn, bồi dưỡng nghiệp vụ quản lý bảo vệ rừng </t>
  </si>
  <si>
    <t xml:space="preserve">Hội nghị tổng kết năm </t>
  </si>
  <si>
    <t>Máy thổi lá cây bằng xăng</t>
  </si>
  <si>
    <t>NGUỒN THU TỪ THỎA THUẬN CHI TRẢ GIẢM PHÁT THẢI KHÍ NHÀ KÍNH VÙNG BẮC TRUNG BỘ XÃ PHÚ TRẠCH</t>
  </si>
  <si>
    <t>KẾT QUẢ THỰC HIỆN TÀI CHÍNH NĂM 2025</t>
  </si>
  <si>
    <t>Phí dịch vụ ngân hàng</t>
  </si>
  <si>
    <t>Phụ lục số 01</t>
  </si>
  <si>
    <t>Phụ lục số 02</t>
  </si>
  <si>
    <t>KẾ HOẠCH TÀI CHÍNH NĂM 2026</t>
  </si>
  <si>
    <t>Công tác khen thưởng</t>
  </si>
  <si>
    <t>tập thể</t>
  </si>
  <si>
    <t>Cá nhân</t>
  </si>
  <si>
    <t>Khung khen, giấy khen</t>
  </si>
  <si>
    <t>Khen thưởng cá nhân  (Mức khen thưởng 0,3*MLCS 2.530.000)</t>
  </si>
  <si>
    <t>Khen thưởng tập thể (Mức khen thưởng 0,6*MLCS 2.530.000)</t>
  </si>
  <si>
    <t>Điều 54 Nghị định
 152/2025/NĐ-CP ngày 14/6/2025</t>
  </si>
  <si>
    <t>Kinh phí tài chính năm 2025 được duyệt</t>
  </si>
  <si>
    <t xml:space="preserve">Tiền lãi ngân hàng </t>
  </si>
  <si>
    <t>Nội dung</t>
  </si>
  <si>
    <t>Thu</t>
  </si>
  <si>
    <t>Chi</t>
  </si>
  <si>
    <t>Đơn giá</t>
  </si>
  <si>
    <t>Thành tiền</t>
  </si>
  <si>
    <t>Tồn</t>
  </si>
  <si>
    <t>I</t>
  </si>
  <si>
    <t>II</t>
  </si>
  <si>
    <t>UBND XÃ PHÚ TRẠCH</t>
  </si>
  <si>
    <t xml:space="preserve">Điều 28 Nghị định 
42/2026/NĐ-CP ngày 26/01/2026 </t>
  </si>
  <si>
    <t>Kinh phí 2025 chuyển sang: 85.086.482 đồng
Kinh phí 2026: 12.693.276 đồng</t>
  </si>
  <si>
    <t>ĐVT: Đồng</t>
  </si>
  <si>
    <t xml:space="preserve">Đơn giá </t>
  </si>
  <si>
    <t>Thông tư 40/2017/TT-BTC, Thông tư 12/2025/TT-BTC</t>
  </si>
  <si>
    <t>Ghi chú: Phần tiền lãi ngân hàng không đưa vào phê duyệt kế hoạch tài chính năm 2026.</t>
  </si>
  <si>
    <t>(Kèm theo báo cáo 204 /BC-UBND ngày  22 tháng 6 năm 2026 của UBND xã Phú Trạch)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</si>
</sst>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i/>
      <sz val="13"/>
      <color theme="1"/>
      <name val="Times New Roman"/>
      <family val="1"/>
    </font>
    <font>
      <sz val="12"/>
      <color theme="1"/>
      <name val="Times New Roman"/>
      <family val="1"/>
    </font>
    <font>
      <b/>
      <sz val="13"/>
      <color theme="1"/>
      <name val="Times New Roman"/>
      <family val="1"/>
    </font>
    <font>
      <sz val="14"/>
      <color theme="1"/>
      <name val="Times New Roman"/>
      <family val="1"/>
    </font>
    <font>
      <i/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6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3" fontId="1" fillId="0" borderId="1" xfId="0" applyNumberFormat="1" applyFont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3" fontId="3" fillId="0" borderId="1" xfId="0" applyNumberFormat="1" applyFont="1" applyBorder="1" applyAlignment="1">
      <alignment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3" fontId="3" fillId="0" borderId="0" xfId="0" applyNumberFormat="1" applyFont="1"/>
    <xf numFmtId="3" fontId="1" fillId="0" borderId="0" xfId="0" applyNumberFormat="1" applyFont="1" applyAlignment="1">
      <alignment vertical="center"/>
    </xf>
    <xf numFmtId="0" fontId="1" fillId="0" borderId="1" xfId="0" applyFont="1" applyBorder="1" applyAlignment="1">
      <alignment vertical="center" wrapText="1"/>
    </xf>
    <xf numFmtId="3" fontId="3" fillId="0" borderId="0" xfId="0" applyNumberFormat="1" applyFont="1" applyAlignment="1">
      <alignment vertical="center"/>
    </xf>
    <xf numFmtId="3" fontId="1" fillId="0" borderId="0" xfId="0" applyNumberFormat="1" applyFont="1"/>
    <xf numFmtId="3" fontId="5" fillId="0" borderId="0" xfId="0" applyNumberFormat="1" applyFont="1"/>
    <xf numFmtId="0" fontId="6" fillId="0" borderId="1" xfId="0" quotePrefix="1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3" fontId="6" fillId="0" borderId="1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right"/>
    </xf>
    <xf numFmtId="164" fontId="1" fillId="0" borderId="1" xfId="0" applyNumberFormat="1" applyFont="1" applyBorder="1" applyAlignment="1">
      <alignment horizontal="right" vertical="center" wrapText="1"/>
    </xf>
    <xf numFmtId="164" fontId="3" fillId="0" borderId="1" xfId="1" applyNumberFormat="1" applyFont="1" applyBorder="1" applyAlignment="1">
      <alignment horizontal="right" vertical="center" wrapText="1"/>
    </xf>
    <xf numFmtId="3" fontId="1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164" fontId="1" fillId="0" borderId="1" xfId="1" applyNumberFormat="1" applyFont="1" applyBorder="1" applyAlignment="1">
      <alignment horizontal="right" vertical="center" wrapText="1"/>
    </xf>
    <xf numFmtId="3" fontId="8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3" fontId="5" fillId="0" borderId="0" xfId="0" applyNumberFormat="1" applyFont="1" applyAlignment="1">
      <alignment horizontal="left"/>
    </xf>
    <xf numFmtId="0" fontId="1" fillId="0" borderId="0" xfId="0" applyFont="1" applyAlignment="1">
      <alignment horizontal="left" vertical="center"/>
    </xf>
    <xf numFmtId="3" fontId="8" fillId="0" borderId="0" xfId="0" applyNumberFormat="1" applyFont="1" applyAlignment="1">
      <alignment horizontal="left"/>
    </xf>
    <xf numFmtId="0" fontId="3" fillId="0" borderId="2" xfId="0" applyFont="1" applyBorder="1" applyAlignment="1">
      <alignment vertical="center" wrapText="1"/>
    </xf>
    <xf numFmtId="0" fontId="6" fillId="0" borderId="5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3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361950</xdr:colOff>
      <xdr:row>1</xdr:row>
      <xdr:rowOff>19050</xdr:rowOff>
    </xdr:from>
    <xdr:to>
      <xdr:col>1</xdr:col>
      <xdr:colOff>1190625</xdr:colOff>
      <xdr:row>1</xdr:row>
      <xdr:rowOff>19050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2C70816E-D9BF-311E-270B-1F5925995AB4}"/>
            </a:ext>
          </a:extLst>
        </xdr:cNvPr>
        <xdr:cNvCxnSpPr/>
      </xdr:nvCxnSpPr>
      <xdr:spPr>
        <a:xfrm>
          <a:off x="723900" y="304800"/>
          <a:ext cx="8286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0</xdr:row>
      <xdr:rowOff>200025</xdr:rowOff>
    </xdr:from>
    <xdr:to>
      <xdr:col>1</xdr:col>
      <xdr:colOff>590550</xdr:colOff>
      <xdr:row>0</xdr:row>
      <xdr:rowOff>200025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E28A86AB-67A8-03E9-1DC4-54C2C4CCA383}"/>
            </a:ext>
          </a:extLst>
        </xdr:cNvPr>
        <xdr:cNvCxnSpPr/>
      </xdr:nvCxnSpPr>
      <xdr:spPr>
        <a:xfrm>
          <a:off x="266700" y="200025"/>
          <a:ext cx="6858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D2C69-5A54-4A6C-B170-6A422ADD29F4}">
  <dimension ref="A1:L51"/>
  <sheetViews>
    <sheetView tabSelected="1" zoomScaleNormal="100" workbookViewId="0">
      <selection activeCell="G18" sqref="G18"/>
    </sheetView>
  </sheetViews>
  <sheetFormatPr defaultRowHeight="15.75" x14ac:dyDescent="0.25"/>
  <cols>
    <col min="1" max="1" width="5.42578125" style="13" customWidth="1"/>
    <col min="2" max="2" width="42.85546875" style="8" customWidth="1"/>
    <col min="3" max="3" width="13.85546875" style="26" customWidth="1"/>
    <col min="4" max="4" width="8.42578125" style="13" customWidth="1"/>
    <col min="5" max="5" width="9.7109375" style="13" customWidth="1"/>
    <col min="6" max="6" width="11" style="14" customWidth="1"/>
    <col min="7" max="7" width="13" style="14" customWidth="1"/>
    <col min="8" max="8" width="10" style="13" customWidth="1"/>
    <col min="9" max="9" width="11" style="14" customWidth="1"/>
    <col min="10" max="10" width="13.42578125" style="14" customWidth="1"/>
    <col min="11" max="11" width="17.140625" style="8" customWidth="1"/>
    <col min="12" max="12" width="14.28515625" style="8" customWidth="1"/>
    <col min="13" max="16384" width="9.140625" style="8"/>
  </cols>
  <sheetData>
    <row r="1" spans="1:12" ht="16.5" customHeight="1" x14ac:dyDescent="0.25">
      <c r="B1" s="1" t="s">
        <v>52</v>
      </c>
      <c r="I1" s="46" t="s">
        <v>32</v>
      </c>
      <c r="J1" s="46"/>
    </row>
    <row r="2" spans="1:12" s="7" customFormat="1" ht="16.5" x14ac:dyDescent="0.25">
      <c r="A2" s="47" t="s">
        <v>30</v>
      </c>
      <c r="B2" s="47"/>
      <c r="C2" s="47"/>
      <c r="D2" s="47"/>
      <c r="E2" s="47"/>
      <c r="F2" s="47"/>
      <c r="G2" s="47"/>
      <c r="H2" s="47"/>
      <c r="I2" s="47"/>
      <c r="J2" s="47"/>
      <c r="K2" s="5"/>
      <c r="L2" s="5"/>
    </row>
    <row r="3" spans="1:12" s="7" customFormat="1" ht="16.5" x14ac:dyDescent="0.25">
      <c r="A3" s="47" t="s">
        <v>29</v>
      </c>
      <c r="B3" s="47"/>
      <c r="C3" s="47"/>
      <c r="D3" s="47"/>
      <c r="E3" s="47"/>
      <c r="F3" s="47"/>
      <c r="G3" s="47"/>
      <c r="H3" s="47"/>
      <c r="I3" s="47"/>
      <c r="J3" s="47"/>
      <c r="K3" s="5"/>
      <c r="L3" s="5"/>
    </row>
    <row r="4" spans="1:12" x14ac:dyDescent="0.25">
      <c r="A4" s="48" t="str">
        <f>'PL 2'!A4:G4</f>
        <v>(Kèm theo báo cáo 204 /BC-UBND ngày  22 tháng 6 năm 2026 của UBND xã Phú Trạch)</v>
      </c>
      <c r="B4" s="48"/>
      <c r="C4" s="48"/>
      <c r="D4" s="48"/>
      <c r="E4" s="48"/>
      <c r="F4" s="48"/>
      <c r="G4" s="48"/>
      <c r="H4" s="48"/>
      <c r="I4" s="48"/>
      <c r="J4" s="48"/>
    </row>
    <row r="5" spans="1:12" x14ac:dyDescent="0.25">
      <c r="A5" s="43"/>
      <c r="B5" s="43"/>
      <c r="C5" s="43"/>
      <c r="D5" s="43"/>
      <c r="E5" s="43"/>
      <c r="F5" s="43"/>
      <c r="G5" s="43"/>
      <c r="H5" s="43"/>
      <c r="I5" s="52" t="s">
        <v>55</v>
      </c>
      <c r="J5" s="52"/>
    </row>
    <row r="6" spans="1:12" x14ac:dyDescent="0.25">
      <c r="A6" s="49" t="s">
        <v>0</v>
      </c>
      <c r="B6" s="50" t="s">
        <v>44</v>
      </c>
      <c r="C6" s="50" t="s">
        <v>45</v>
      </c>
      <c r="D6" s="51" t="s">
        <v>46</v>
      </c>
      <c r="E6" s="51"/>
      <c r="F6" s="51"/>
      <c r="G6" s="51"/>
      <c r="H6" s="51" t="s">
        <v>49</v>
      </c>
      <c r="I6" s="51"/>
      <c r="J6" s="51"/>
    </row>
    <row r="7" spans="1:12" ht="34.5" customHeight="1" x14ac:dyDescent="0.25">
      <c r="A7" s="49"/>
      <c r="B7" s="50"/>
      <c r="C7" s="50"/>
      <c r="D7" s="3" t="s">
        <v>2</v>
      </c>
      <c r="E7" s="2" t="s">
        <v>3</v>
      </c>
      <c r="F7" s="2" t="s">
        <v>47</v>
      </c>
      <c r="G7" s="2" t="s">
        <v>48</v>
      </c>
      <c r="H7" s="2" t="s">
        <v>3</v>
      </c>
      <c r="I7" s="2" t="s">
        <v>47</v>
      </c>
      <c r="J7" s="2" t="s">
        <v>48</v>
      </c>
    </row>
    <row r="8" spans="1:12" s="5" customFormat="1" x14ac:dyDescent="0.25">
      <c r="A8" s="2"/>
      <c r="B8" s="25" t="s">
        <v>6</v>
      </c>
      <c r="C8" s="27">
        <f>C9+C10</f>
        <v>147010693</v>
      </c>
      <c r="D8" s="3"/>
      <c r="E8" s="31"/>
      <c r="F8" s="6"/>
      <c r="G8" s="27">
        <f>G9+G10</f>
        <v>61740580</v>
      </c>
      <c r="H8" s="31"/>
      <c r="I8" s="6"/>
      <c r="J8" s="27">
        <f>J9+J10</f>
        <v>85270113</v>
      </c>
    </row>
    <row r="9" spans="1:12" s="5" customFormat="1" x14ac:dyDescent="0.25">
      <c r="A9" s="2" t="s">
        <v>50</v>
      </c>
      <c r="B9" s="25" t="s">
        <v>43</v>
      </c>
      <c r="C9" s="35">
        <f>149031+34600</f>
        <v>183631</v>
      </c>
      <c r="D9" s="3"/>
      <c r="E9" s="31"/>
      <c r="F9" s="6"/>
      <c r="G9" s="6"/>
      <c r="H9" s="31"/>
      <c r="I9" s="6"/>
      <c r="J9" s="6">
        <f>C9</f>
        <v>183631</v>
      </c>
      <c r="K9" s="15"/>
    </row>
    <row r="10" spans="1:12" s="5" customFormat="1" ht="18.75" x14ac:dyDescent="0.3">
      <c r="A10" s="2" t="s">
        <v>51</v>
      </c>
      <c r="B10" s="25" t="s">
        <v>42</v>
      </c>
      <c r="C10" s="35">
        <f>C11+C17+C18+C26+C30</f>
        <v>146827062</v>
      </c>
      <c r="D10" s="3"/>
      <c r="E10" s="31"/>
      <c r="F10" s="6"/>
      <c r="G10" s="35">
        <f>G11+G17+G18+G26+G30</f>
        <v>61740580</v>
      </c>
      <c r="H10" s="31"/>
      <c r="I10" s="6"/>
      <c r="J10" s="35">
        <f>J11+J17+J18+J26+J30</f>
        <v>85086482</v>
      </c>
      <c r="K10" s="36"/>
      <c r="L10" s="15"/>
    </row>
    <row r="11" spans="1:12" s="5" customFormat="1" ht="36.75" customHeight="1" x14ac:dyDescent="0.25">
      <c r="A11" s="2">
        <v>1</v>
      </c>
      <c r="B11" s="16" t="s">
        <v>7</v>
      </c>
      <c r="C11" s="29">
        <f>SUM(C12:C16)</f>
        <v>49800000</v>
      </c>
      <c r="D11" s="2"/>
      <c r="E11" s="32"/>
      <c r="F11" s="29"/>
      <c r="G11" s="29">
        <f>SUM(G12:G16)</f>
        <v>11400000</v>
      </c>
      <c r="H11" s="32"/>
      <c r="I11" s="29"/>
      <c r="J11" s="29">
        <f>SUM(J12:J16)</f>
        <v>38400000</v>
      </c>
    </row>
    <row r="12" spans="1:12" s="7" customFormat="1" x14ac:dyDescent="0.25">
      <c r="A12" s="12" t="s">
        <v>20</v>
      </c>
      <c r="B12" s="10" t="s">
        <v>8</v>
      </c>
      <c r="C12" s="28">
        <v>2400000</v>
      </c>
      <c r="D12" s="9" t="s">
        <v>9</v>
      </c>
      <c r="E12" s="33">
        <v>20</v>
      </c>
      <c r="F12" s="34">
        <v>120000</v>
      </c>
      <c r="G12" s="34">
        <f>E12*F12</f>
        <v>2400000</v>
      </c>
      <c r="H12" s="33"/>
      <c r="I12" s="34"/>
      <c r="J12" s="34"/>
      <c r="K12" s="15"/>
    </row>
    <row r="13" spans="1:12" s="7" customFormat="1" x14ac:dyDescent="0.25">
      <c r="A13" s="12" t="s">
        <v>20</v>
      </c>
      <c r="B13" s="10" t="s">
        <v>10</v>
      </c>
      <c r="C13" s="28">
        <v>9000000</v>
      </c>
      <c r="D13" s="9" t="s">
        <v>16</v>
      </c>
      <c r="E13" s="33">
        <v>20</v>
      </c>
      <c r="F13" s="34">
        <v>450000</v>
      </c>
      <c r="G13" s="34">
        <f>E13*F13</f>
        <v>9000000</v>
      </c>
      <c r="H13" s="33"/>
      <c r="I13" s="34"/>
      <c r="J13" s="34"/>
    </row>
    <row r="14" spans="1:12" s="7" customFormat="1" x14ac:dyDescent="0.25">
      <c r="A14" s="12" t="s">
        <v>20</v>
      </c>
      <c r="B14" s="10" t="s">
        <v>23</v>
      </c>
      <c r="C14" s="28">
        <v>8400000</v>
      </c>
      <c r="D14" s="9" t="s">
        <v>24</v>
      </c>
      <c r="E14" s="33"/>
      <c r="F14" s="34"/>
      <c r="G14" s="34"/>
      <c r="H14" s="33">
        <v>3</v>
      </c>
      <c r="I14" s="34">
        <v>2800000</v>
      </c>
      <c r="J14" s="34">
        <f t="shared" ref="J14:J15" si="0">H14*I14</f>
        <v>8400000</v>
      </c>
      <c r="K14" s="17"/>
    </row>
    <row r="15" spans="1:12" s="7" customFormat="1" x14ac:dyDescent="0.25">
      <c r="A15" s="12" t="s">
        <v>20</v>
      </c>
      <c r="B15" s="10" t="s">
        <v>22</v>
      </c>
      <c r="C15" s="28">
        <v>10500000</v>
      </c>
      <c r="D15" s="9" t="s">
        <v>9</v>
      </c>
      <c r="E15" s="33"/>
      <c r="F15" s="34"/>
      <c r="G15" s="34"/>
      <c r="H15" s="33">
        <v>30</v>
      </c>
      <c r="I15" s="34">
        <v>350000</v>
      </c>
      <c r="J15" s="34">
        <f t="shared" si="0"/>
        <v>10500000</v>
      </c>
      <c r="K15" s="17"/>
    </row>
    <row r="16" spans="1:12" s="7" customFormat="1" x14ac:dyDescent="0.25">
      <c r="A16" s="12" t="s">
        <v>20</v>
      </c>
      <c r="B16" s="10" t="s">
        <v>28</v>
      </c>
      <c r="C16" s="28">
        <v>19500000</v>
      </c>
      <c r="D16" s="9" t="s">
        <v>9</v>
      </c>
      <c r="E16" s="33"/>
      <c r="F16" s="34"/>
      <c r="G16" s="34"/>
      <c r="H16" s="33">
        <v>3</v>
      </c>
      <c r="I16" s="34">
        <v>6500000</v>
      </c>
      <c r="J16" s="34">
        <f>H16*I16</f>
        <v>19500000</v>
      </c>
    </row>
    <row r="17" spans="1:11" s="5" customFormat="1" ht="31.5" x14ac:dyDescent="0.25">
      <c r="A17" s="2">
        <v>2</v>
      </c>
      <c r="B17" s="16" t="s">
        <v>11</v>
      </c>
      <c r="C17" s="6">
        <v>48777062</v>
      </c>
      <c r="D17" s="2"/>
      <c r="E17" s="32"/>
      <c r="F17" s="29"/>
      <c r="G17" s="29">
        <v>18796580</v>
      </c>
      <c r="H17" s="32"/>
      <c r="I17" s="29"/>
      <c r="J17" s="29">
        <v>29980482</v>
      </c>
      <c r="K17" s="15"/>
    </row>
    <row r="18" spans="1:11" s="5" customFormat="1" ht="47.25" x14ac:dyDescent="0.25">
      <c r="A18" s="2">
        <v>3</v>
      </c>
      <c r="B18" s="16" t="s">
        <v>26</v>
      </c>
      <c r="C18" s="29">
        <f>SUM(C19:C25)</f>
        <v>31500000</v>
      </c>
      <c r="D18" s="2"/>
      <c r="E18" s="32"/>
      <c r="F18" s="29"/>
      <c r="G18" s="29">
        <f>SUM(G19:G25)</f>
        <v>31500000</v>
      </c>
      <c r="H18" s="32"/>
      <c r="I18" s="29"/>
      <c r="J18" s="29"/>
    </row>
    <row r="19" spans="1:11" s="7" customFormat="1" x14ac:dyDescent="0.25">
      <c r="A19" s="12" t="s">
        <v>20</v>
      </c>
      <c r="B19" s="10" t="s">
        <v>12</v>
      </c>
      <c r="C19" s="28">
        <v>500000</v>
      </c>
      <c r="D19" s="9" t="s">
        <v>9</v>
      </c>
      <c r="E19" s="33">
        <v>1</v>
      </c>
      <c r="F19" s="34">
        <v>500000</v>
      </c>
      <c r="G19" s="34">
        <f t="shared" ref="G19:G25" si="1">E19*F19</f>
        <v>500000</v>
      </c>
      <c r="H19" s="33"/>
      <c r="I19" s="34"/>
      <c r="J19" s="34"/>
      <c r="K19" s="17"/>
    </row>
    <row r="20" spans="1:11" s="7" customFormat="1" x14ac:dyDescent="0.25">
      <c r="A20" s="12" t="s">
        <v>20</v>
      </c>
      <c r="B20" s="10" t="s">
        <v>21</v>
      </c>
      <c r="C20" s="28">
        <v>2000000</v>
      </c>
      <c r="D20" s="9" t="s">
        <v>13</v>
      </c>
      <c r="E20" s="33">
        <v>1</v>
      </c>
      <c r="F20" s="34">
        <v>2000000</v>
      </c>
      <c r="G20" s="34">
        <f t="shared" si="1"/>
        <v>2000000</v>
      </c>
      <c r="H20" s="33"/>
      <c r="I20" s="34"/>
      <c r="J20" s="34"/>
    </row>
    <row r="21" spans="1:11" s="7" customFormat="1" x14ac:dyDescent="0.25">
      <c r="A21" s="12"/>
      <c r="B21" s="10" t="s">
        <v>25</v>
      </c>
      <c r="C21" s="28">
        <v>1000000</v>
      </c>
      <c r="D21" s="9" t="s">
        <v>13</v>
      </c>
      <c r="E21" s="33">
        <v>1</v>
      </c>
      <c r="F21" s="34">
        <v>1000000</v>
      </c>
      <c r="G21" s="34">
        <f t="shared" ref="G21" si="2">E21*F21</f>
        <v>1000000</v>
      </c>
      <c r="H21" s="33"/>
      <c r="I21" s="34"/>
      <c r="J21" s="34"/>
      <c r="K21" s="17"/>
    </row>
    <row r="22" spans="1:11" s="7" customFormat="1" x14ac:dyDescent="0.25">
      <c r="A22" s="12" t="s">
        <v>20</v>
      </c>
      <c r="B22" s="10" t="s">
        <v>14</v>
      </c>
      <c r="C22" s="28">
        <v>10000000</v>
      </c>
      <c r="D22" s="9" t="s">
        <v>5</v>
      </c>
      <c r="E22" s="33">
        <v>100</v>
      </c>
      <c r="F22" s="34">
        <v>100000</v>
      </c>
      <c r="G22" s="34">
        <f t="shared" si="1"/>
        <v>10000000</v>
      </c>
      <c r="H22" s="33"/>
      <c r="I22" s="34"/>
      <c r="J22" s="34"/>
    </row>
    <row r="23" spans="1:11" s="7" customFormat="1" x14ac:dyDescent="0.25">
      <c r="A23" s="12" t="s">
        <v>20</v>
      </c>
      <c r="B23" s="10" t="s">
        <v>15</v>
      </c>
      <c r="C23" s="28">
        <v>2000000</v>
      </c>
      <c r="D23" s="9" t="s">
        <v>16</v>
      </c>
      <c r="E23" s="33">
        <v>100</v>
      </c>
      <c r="F23" s="34">
        <v>20000</v>
      </c>
      <c r="G23" s="34">
        <f t="shared" si="1"/>
        <v>2000000</v>
      </c>
      <c r="H23" s="33"/>
      <c r="I23" s="34"/>
      <c r="J23" s="34"/>
    </row>
    <row r="24" spans="1:11" s="7" customFormat="1" x14ac:dyDescent="0.25">
      <c r="A24" s="12" t="s">
        <v>20</v>
      </c>
      <c r="B24" s="10" t="s">
        <v>17</v>
      </c>
      <c r="C24" s="28">
        <v>1000000</v>
      </c>
      <c r="D24" s="9" t="s">
        <v>5</v>
      </c>
      <c r="E24" s="33">
        <v>100</v>
      </c>
      <c r="F24" s="34">
        <v>10000</v>
      </c>
      <c r="G24" s="34">
        <f t="shared" si="1"/>
        <v>1000000</v>
      </c>
      <c r="H24" s="33"/>
      <c r="I24" s="34"/>
      <c r="J24" s="34"/>
    </row>
    <row r="25" spans="1:11" s="7" customFormat="1" x14ac:dyDescent="0.25">
      <c r="A25" s="12" t="s">
        <v>20</v>
      </c>
      <c r="B25" s="10" t="s">
        <v>18</v>
      </c>
      <c r="C25" s="28">
        <v>15000000</v>
      </c>
      <c r="D25" s="9" t="s">
        <v>5</v>
      </c>
      <c r="E25" s="33">
        <v>100</v>
      </c>
      <c r="F25" s="34">
        <v>150000</v>
      </c>
      <c r="G25" s="34">
        <f t="shared" si="1"/>
        <v>15000000</v>
      </c>
      <c r="H25" s="33"/>
      <c r="I25" s="34"/>
      <c r="J25" s="34"/>
    </row>
    <row r="26" spans="1:11" s="5" customFormat="1" x14ac:dyDescent="0.25">
      <c r="A26" s="2">
        <v>4</v>
      </c>
      <c r="B26" s="16" t="s">
        <v>27</v>
      </c>
      <c r="C26" s="29">
        <f>SUM(C27:C29)</f>
        <v>6750000</v>
      </c>
      <c r="D26" s="2"/>
      <c r="E26" s="32"/>
      <c r="F26" s="29"/>
      <c r="G26" s="29"/>
      <c r="H26" s="32"/>
      <c r="I26" s="29"/>
      <c r="J26" s="29">
        <f t="shared" ref="J26" si="3">SUM(J27:J29)</f>
        <v>6750000</v>
      </c>
    </row>
    <row r="27" spans="1:11" s="7" customFormat="1" x14ac:dyDescent="0.25">
      <c r="A27" s="12" t="s">
        <v>20</v>
      </c>
      <c r="B27" s="10" t="s">
        <v>12</v>
      </c>
      <c r="C27" s="28">
        <v>500000</v>
      </c>
      <c r="D27" s="9" t="s">
        <v>9</v>
      </c>
      <c r="E27" s="33"/>
      <c r="F27" s="34"/>
      <c r="G27" s="34"/>
      <c r="H27" s="33">
        <v>1</v>
      </c>
      <c r="I27" s="34">
        <v>500000</v>
      </c>
      <c r="J27" s="34">
        <f>H27*I27</f>
        <v>500000</v>
      </c>
    </row>
    <row r="28" spans="1:11" s="7" customFormat="1" x14ac:dyDescent="0.25">
      <c r="A28" s="12" t="s">
        <v>20</v>
      </c>
      <c r="B28" s="10" t="s">
        <v>14</v>
      </c>
      <c r="C28" s="28">
        <v>2500000</v>
      </c>
      <c r="D28" s="9" t="s">
        <v>5</v>
      </c>
      <c r="E28" s="33"/>
      <c r="F28" s="34"/>
      <c r="G28" s="34"/>
      <c r="H28" s="33">
        <v>50</v>
      </c>
      <c r="I28" s="34">
        <v>50000</v>
      </c>
      <c r="J28" s="34">
        <f>H28*I28</f>
        <v>2500000</v>
      </c>
    </row>
    <row r="29" spans="1:11" s="7" customFormat="1" x14ac:dyDescent="0.25">
      <c r="A29" s="12" t="s">
        <v>20</v>
      </c>
      <c r="B29" s="10" t="s">
        <v>18</v>
      </c>
      <c r="C29" s="28">
        <v>3750000</v>
      </c>
      <c r="D29" s="9" t="s">
        <v>5</v>
      </c>
      <c r="E29" s="33"/>
      <c r="F29" s="34"/>
      <c r="G29" s="34"/>
      <c r="H29" s="33">
        <v>50</v>
      </c>
      <c r="I29" s="34">
        <v>75000</v>
      </c>
      <c r="J29" s="34">
        <f>H29*I29</f>
        <v>3750000</v>
      </c>
    </row>
    <row r="30" spans="1:11" s="5" customFormat="1" x14ac:dyDescent="0.25">
      <c r="A30" s="2">
        <v>5</v>
      </c>
      <c r="B30" s="16" t="s">
        <v>19</v>
      </c>
      <c r="C30" s="29">
        <v>10000000</v>
      </c>
      <c r="D30" s="2"/>
      <c r="E30" s="32"/>
      <c r="F30" s="29"/>
      <c r="G30" s="29">
        <f>G31</f>
        <v>44000</v>
      </c>
      <c r="H30" s="32"/>
      <c r="I30" s="29"/>
      <c r="J30" s="29">
        <f>C30-G30</f>
        <v>9956000</v>
      </c>
    </row>
    <row r="31" spans="1:11" s="7" customFormat="1" x14ac:dyDescent="0.25">
      <c r="A31" s="12" t="s">
        <v>20</v>
      </c>
      <c r="B31" s="10" t="s">
        <v>31</v>
      </c>
      <c r="C31" s="30"/>
      <c r="D31" s="9"/>
      <c r="E31" s="33"/>
      <c r="F31" s="34"/>
      <c r="G31" s="34">
        <v>44000</v>
      </c>
      <c r="H31" s="33"/>
      <c r="I31" s="34"/>
      <c r="J31" s="34"/>
    </row>
    <row r="51" spans="7:10" x14ac:dyDescent="0.25">
      <c r="G51" s="18"/>
      <c r="J51" s="18"/>
    </row>
  </sheetData>
  <mergeCells count="10">
    <mergeCell ref="I1:J1"/>
    <mergeCell ref="A2:J2"/>
    <mergeCell ref="A3:J3"/>
    <mergeCell ref="A4:J4"/>
    <mergeCell ref="A6:A7"/>
    <mergeCell ref="B6:B7"/>
    <mergeCell ref="C6:C7"/>
    <mergeCell ref="D6:G6"/>
    <mergeCell ref="H6:J6"/>
    <mergeCell ref="I5:J5"/>
  </mergeCells>
  <pageMargins left="0.45" right="0.18" top="0.26" bottom="0" header="0.3" footer="0.2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B5C76-4F12-46D4-9427-A68DF9073A1F}">
  <dimension ref="A1:H22"/>
  <sheetViews>
    <sheetView zoomScaleNormal="100" workbookViewId="0">
      <selection activeCell="E8" sqref="E8"/>
    </sheetView>
  </sheetViews>
  <sheetFormatPr defaultRowHeight="15.75" x14ac:dyDescent="0.25"/>
  <cols>
    <col min="1" max="1" width="5.42578125" style="13" customWidth="1"/>
    <col min="2" max="2" width="44.7109375" style="8" customWidth="1"/>
    <col min="3" max="3" width="13" style="13" customWidth="1"/>
    <col min="4" max="4" width="12.140625" style="13" customWidth="1"/>
    <col min="5" max="5" width="11" style="14" customWidth="1"/>
    <col min="6" max="6" width="14" style="14" customWidth="1"/>
    <col min="7" max="7" width="31.7109375" style="8" customWidth="1"/>
    <col min="8" max="8" width="14.28515625" style="8" customWidth="1"/>
    <col min="9" max="16384" width="9.140625" style="8"/>
  </cols>
  <sheetData>
    <row r="1" spans="1:8" x14ac:dyDescent="0.25">
      <c r="A1" s="54" t="s">
        <v>52</v>
      </c>
      <c r="B1" s="54"/>
      <c r="G1" s="44" t="s">
        <v>33</v>
      </c>
    </row>
    <row r="2" spans="1:8" s="7" customFormat="1" ht="16.5" x14ac:dyDescent="0.25">
      <c r="A2" s="47" t="s">
        <v>34</v>
      </c>
      <c r="B2" s="47"/>
      <c r="C2" s="47"/>
      <c r="D2" s="47"/>
      <c r="E2" s="47"/>
      <c r="F2" s="47"/>
      <c r="G2" s="47"/>
      <c r="H2" s="5"/>
    </row>
    <row r="3" spans="1:8" s="7" customFormat="1" ht="16.5" x14ac:dyDescent="0.25">
      <c r="A3" s="47" t="s">
        <v>29</v>
      </c>
      <c r="B3" s="47"/>
      <c r="C3" s="47"/>
      <c r="D3" s="47"/>
      <c r="E3" s="47"/>
      <c r="F3" s="47"/>
      <c r="G3" s="47"/>
      <c r="H3" s="5"/>
    </row>
    <row r="4" spans="1:8" ht="16.5" x14ac:dyDescent="0.25">
      <c r="A4" s="55" t="s">
        <v>59</v>
      </c>
      <c r="B4" s="55"/>
      <c r="C4" s="55"/>
      <c r="D4" s="55"/>
      <c r="E4" s="55"/>
      <c r="F4" s="55"/>
      <c r="G4" s="55"/>
      <c r="H4" s="1"/>
    </row>
    <row r="5" spans="1:8" x14ac:dyDescent="0.25">
      <c r="G5" s="45" t="s">
        <v>55</v>
      </c>
    </row>
    <row r="6" spans="1:8" s="5" customFormat="1" ht="24" customHeight="1" x14ac:dyDescent="0.25">
      <c r="A6" s="2" t="s">
        <v>0</v>
      </c>
      <c r="B6" s="3" t="s">
        <v>1</v>
      </c>
      <c r="C6" s="3" t="s">
        <v>2</v>
      </c>
      <c r="D6" s="3" t="s">
        <v>3</v>
      </c>
      <c r="E6" s="4" t="s">
        <v>56</v>
      </c>
      <c r="F6" s="4" t="s">
        <v>48</v>
      </c>
      <c r="G6" s="3" t="s">
        <v>4</v>
      </c>
    </row>
    <row r="7" spans="1:8" s="5" customFormat="1" ht="47.25" x14ac:dyDescent="0.3">
      <c r="A7" s="2"/>
      <c r="B7" s="25" t="s">
        <v>6</v>
      </c>
      <c r="C7" s="3"/>
      <c r="D7" s="3"/>
      <c r="E7" s="4"/>
      <c r="F7" s="6">
        <f>F8+F12+F13+F21</f>
        <v>97779758</v>
      </c>
      <c r="G7" s="37" t="s">
        <v>54</v>
      </c>
      <c r="H7" s="19"/>
    </row>
    <row r="8" spans="1:8" s="40" customFormat="1" ht="31.5" x14ac:dyDescent="0.3">
      <c r="A8" s="2">
        <v>1</v>
      </c>
      <c r="B8" s="16" t="s">
        <v>7</v>
      </c>
      <c r="C8" s="2"/>
      <c r="D8" s="32"/>
      <c r="E8" s="29"/>
      <c r="F8" s="29">
        <f>SUM(F9:F11)</f>
        <v>38400000</v>
      </c>
      <c r="G8" s="56" t="s">
        <v>53</v>
      </c>
      <c r="H8" s="41"/>
    </row>
    <row r="9" spans="1:8" s="38" customFormat="1" ht="18.75" x14ac:dyDescent="0.3">
      <c r="A9" s="12" t="s">
        <v>20</v>
      </c>
      <c r="B9" s="10" t="s">
        <v>23</v>
      </c>
      <c r="C9" s="9" t="s">
        <v>24</v>
      </c>
      <c r="D9" s="33">
        <v>3</v>
      </c>
      <c r="E9" s="34">
        <v>2800000</v>
      </c>
      <c r="F9" s="34">
        <f t="shared" ref="F9:F10" si="0">D9*E9</f>
        <v>8400000</v>
      </c>
      <c r="G9" s="57"/>
      <c r="H9" s="39"/>
    </row>
    <row r="10" spans="1:8" s="38" customFormat="1" ht="18.75" x14ac:dyDescent="0.3">
      <c r="A10" s="12" t="s">
        <v>20</v>
      </c>
      <c r="B10" s="10" t="s">
        <v>22</v>
      </c>
      <c r="C10" s="9" t="s">
        <v>9</v>
      </c>
      <c r="D10" s="33">
        <v>30</v>
      </c>
      <c r="E10" s="34">
        <v>350000</v>
      </c>
      <c r="F10" s="34">
        <f t="shared" si="0"/>
        <v>10500000</v>
      </c>
      <c r="G10" s="57"/>
      <c r="H10" s="39"/>
    </row>
    <row r="11" spans="1:8" s="38" customFormat="1" ht="18.75" x14ac:dyDescent="0.3">
      <c r="A11" s="12" t="s">
        <v>20</v>
      </c>
      <c r="B11" s="10" t="s">
        <v>28</v>
      </c>
      <c r="C11" s="9" t="s">
        <v>9</v>
      </c>
      <c r="D11" s="33">
        <v>3</v>
      </c>
      <c r="E11" s="34">
        <v>6500000</v>
      </c>
      <c r="F11" s="34">
        <f>D11*E11</f>
        <v>19500000</v>
      </c>
      <c r="G11" s="58"/>
      <c r="H11" s="39"/>
    </row>
    <row r="12" spans="1:8" s="40" customFormat="1" ht="47.25" x14ac:dyDescent="0.3">
      <c r="A12" s="2">
        <v>2</v>
      </c>
      <c r="B12" s="16" t="s">
        <v>11</v>
      </c>
      <c r="C12" s="2"/>
      <c r="D12" s="32"/>
      <c r="E12" s="29"/>
      <c r="F12" s="6">
        <v>26203758</v>
      </c>
      <c r="G12" s="37" t="s">
        <v>53</v>
      </c>
      <c r="H12" s="41"/>
    </row>
    <row r="13" spans="1:8" s="40" customFormat="1" ht="18.75" x14ac:dyDescent="0.3">
      <c r="A13" s="2">
        <v>3</v>
      </c>
      <c r="B13" s="16" t="s">
        <v>27</v>
      </c>
      <c r="C13" s="2"/>
      <c r="D13" s="32"/>
      <c r="E13" s="29"/>
      <c r="F13" s="29">
        <f>SUM(F14:F17)</f>
        <v>18176000</v>
      </c>
      <c r="G13" s="42"/>
      <c r="H13" s="41"/>
    </row>
    <row r="14" spans="1:8" s="38" customFormat="1" ht="18.75" x14ac:dyDescent="0.3">
      <c r="A14" s="12" t="s">
        <v>20</v>
      </c>
      <c r="B14" s="10" t="s">
        <v>12</v>
      </c>
      <c r="C14" s="9" t="s">
        <v>9</v>
      </c>
      <c r="D14" s="33">
        <v>1</v>
      </c>
      <c r="E14" s="34">
        <v>500000</v>
      </c>
      <c r="F14" s="34">
        <f>D14*E14</f>
        <v>500000</v>
      </c>
      <c r="G14" s="56" t="s">
        <v>57</v>
      </c>
      <c r="H14" s="39"/>
    </row>
    <row r="15" spans="1:8" s="38" customFormat="1" ht="18.75" x14ac:dyDescent="0.3">
      <c r="A15" s="12" t="s">
        <v>20</v>
      </c>
      <c r="B15" s="10" t="s">
        <v>14</v>
      </c>
      <c r="C15" s="9" t="s">
        <v>5</v>
      </c>
      <c r="D15" s="33">
        <v>60</v>
      </c>
      <c r="E15" s="34">
        <v>50000</v>
      </c>
      <c r="F15" s="34">
        <f>D15*E15</f>
        <v>3000000</v>
      </c>
      <c r="G15" s="57"/>
      <c r="H15" s="39"/>
    </row>
    <row r="16" spans="1:8" s="38" customFormat="1" ht="18.75" x14ac:dyDescent="0.3">
      <c r="A16" s="12" t="s">
        <v>20</v>
      </c>
      <c r="B16" s="10" t="s">
        <v>18</v>
      </c>
      <c r="C16" s="9" t="s">
        <v>5</v>
      </c>
      <c r="D16" s="33">
        <v>50</v>
      </c>
      <c r="E16" s="34">
        <v>75000</v>
      </c>
      <c r="F16" s="34">
        <f>D16*E16</f>
        <v>3750000</v>
      </c>
      <c r="G16" s="58"/>
      <c r="H16" s="39"/>
    </row>
    <row r="17" spans="1:8" s="7" customFormat="1" x14ac:dyDescent="0.25">
      <c r="A17" s="12" t="s">
        <v>20</v>
      </c>
      <c r="B17" s="10" t="s">
        <v>35</v>
      </c>
      <c r="C17" s="9"/>
      <c r="D17" s="9"/>
      <c r="E17" s="11"/>
      <c r="F17" s="11">
        <f>F18+F19+F20</f>
        <v>10926000</v>
      </c>
      <c r="G17" s="59" t="s">
        <v>41</v>
      </c>
    </row>
    <row r="18" spans="1:8" s="24" customFormat="1" x14ac:dyDescent="0.25">
      <c r="A18" s="20"/>
      <c r="B18" s="21" t="s">
        <v>38</v>
      </c>
      <c r="C18" s="22" t="s">
        <v>9</v>
      </c>
      <c r="D18" s="22">
        <v>6</v>
      </c>
      <c r="E18" s="23">
        <v>50000</v>
      </c>
      <c r="F18" s="23">
        <f>D18*E18</f>
        <v>300000</v>
      </c>
      <c r="G18" s="60"/>
    </row>
    <row r="19" spans="1:8" s="24" customFormat="1" ht="31.5" x14ac:dyDescent="0.25">
      <c r="A19" s="20"/>
      <c r="B19" s="21" t="s">
        <v>40</v>
      </c>
      <c r="C19" s="22" t="s">
        <v>36</v>
      </c>
      <c r="D19" s="22">
        <v>4</v>
      </c>
      <c r="E19" s="23">
        <f>0.6*2530000</f>
        <v>1518000</v>
      </c>
      <c r="F19" s="23">
        <f>D19*E19</f>
        <v>6072000</v>
      </c>
      <c r="G19" s="60"/>
    </row>
    <row r="20" spans="1:8" s="24" customFormat="1" ht="31.5" x14ac:dyDescent="0.25">
      <c r="A20" s="20"/>
      <c r="B20" s="21" t="s">
        <v>39</v>
      </c>
      <c r="C20" s="22" t="s">
        <v>37</v>
      </c>
      <c r="D20" s="22">
        <v>6</v>
      </c>
      <c r="E20" s="23">
        <f>0.3*2530000</f>
        <v>759000</v>
      </c>
      <c r="F20" s="23">
        <f>D20*E20</f>
        <v>4554000</v>
      </c>
      <c r="G20" s="61"/>
    </row>
    <row r="21" spans="1:8" s="40" customFormat="1" ht="47.25" x14ac:dyDescent="0.3">
      <c r="A21" s="2">
        <v>4</v>
      </c>
      <c r="B21" s="16" t="s">
        <v>19</v>
      </c>
      <c r="C21" s="2"/>
      <c r="D21" s="32"/>
      <c r="E21" s="29"/>
      <c r="F21" s="29">
        <v>15000000</v>
      </c>
      <c r="G21" s="37" t="s">
        <v>53</v>
      </c>
      <c r="H21" s="41"/>
    </row>
    <row r="22" spans="1:8" x14ac:dyDescent="0.25">
      <c r="B22" s="53" t="s">
        <v>58</v>
      </c>
      <c r="C22" s="53"/>
      <c r="D22" s="53"/>
      <c r="E22" s="53"/>
      <c r="F22" s="53"/>
      <c r="G22" s="53"/>
    </row>
  </sheetData>
  <mergeCells count="8">
    <mergeCell ref="B22:G22"/>
    <mergeCell ref="A1:B1"/>
    <mergeCell ref="A2:G2"/>
    <mergeCell ref="A3:G3"/>
    <mergeCell ref="A4:G4"/>
    <mergeCell ref="G14:G16"/>
    <mergeCell ref="G8:G11"/>
    <mergeCell ref="G17:G20"/>
  </mergeCells>
  <pageMargins left="0.7" right="0.43" top="0.51" bottom="0.2" header="0.3" footer="0.2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PL1</vt:lpstr>
      <vt:lpstr>PL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2026-07-07T03:16:07Z</dcterms:modified>
</cp:coreProperties>
</file>