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U LIEU XA PHU TRACH\ĐẦU TƯ CÔNG\NGHỊ QUYET DAU TU CONG\NGHỊ QUYET DTC PHU TRACH 2021 2025\TAI LIEU QR ĐTC 2021 2025\"/>
    </mc:Choice>
  </mc:AlternateContent>
  <bookViews>
    <workbookView xWindow="-120" yWindow="-120" windowWidth="20736" windowHeight="11760" activeTab="3"/>
  </bookViews>
  <sheets>
    <sheet name="pl01" sheetId="12" r:id="rId1"/>
    <sheet name="PL02" sheetId="17" r:id="rId2"/>
    <sheet name="pl 03" sheetId="2" r:id="rId3"/>
    <sheet name="pl04" sheetId="10" r:id="rId4"/>
  </sheets>
  <externalReferences>
    <externalReference r:id="rId5"/>
    <externalReference r:id="rId6"/>
    <externalReference r:id="rId7"/>
  </externalReferences>
  <definedNames>
    <definedName name="_____a1" localSheetId="2" hidden="1">{"'Sheet1'!$L$16"}</definedName>
    <definedName name="_____a1" hidden="1">{"'Sheet1'!$L$16"}</definedName>
    <definedName name="_____h1" localSheetId="2" hidden="1">{"'Sheet1'!$L$16"}</definedName>
    <definedName name="_____h1" hidden="1">{"'Sheet1'!$L$16"}</definedName>
    <definedName name="_____PA3" localSheetId="2" hidden="1">{"'Sheet1'!$L$16"}</definedName>
    <definedName name="_____PA3" hidden="1">{"'Sheet1'!$L$16"}</definedName>
    <definedName name="____a1" localSheetId="2" hidden="1">{"'Sheet1'!$L$16"}</definedName>
    <definedName name="____a1" hidden="1">{"'Sheet1'!$L$16"}</definedName>
    <definedName name="____B1" localSheetId="2" hidden="1">{"'Sheet1'!$L$16"}</definedName>
    <definedName name="____B1" hidden="1">{"'Sheet1'!$L$16"}</definedName>
    <definedName name="____ban2" localSheetId="2" hidden="1">{"'Sheet1'!$L$16"}</definedName>
    <definedName name="____ban2" hidden="1">{"'Sheet1'!$L$16"}</definedName>
    <definedName name="____h1" localSheetId="2" hidden="1">{"'Sheet1'!$L$16"}</definedName>
    <definedName name="____h1" hidden="1">{"'Sheet1'!$L$16"}</definedName>
    <definedName name="____hsm2">1.1289</definedName>
    <definedName name="____hu1" localSheetId="2" hidden="1">{"'Sheet1'!$L$16"}</definedName>
    <definedName name="____hu1" hidden="1">{"'Sheet1'!$L$16"}</definedName>
    <definedName name="____hu2" localSheetId="2" hidden="1">{"'Sheet1'!$L$16"}</definedName>
    <definedName name="____hu2" hidden="1">{"'Sheet1'!$L$16"}</definedName>
    <definedName name="____hu5" localSheetId="2" hidden="1">{"'Sheet1'!$L$16"}</definedName>
    <definedName name="____hu5" hidden="1">{"'Sheet1'!$L$16"}</definedName>
    <definedName name="____hu6" localSheetId="2" hidden="1">{"'Sheet1'!$L$16"}</definedName>
    <definedName name="____hu6" hidden="1">{"'Sheet1'!$L$16"}</definedName>
    <definedName name="____M36" localSheetId="2" hidden="1">{"'Sheet1'!$L$16"}</definedName>
    <definedName name="____M36" hidden="1">{"'Sheet1'!$L$16"}</definedName>
    <definedName name="____PA3" localSheetId="2" hidden="1">{"'Sheet1'!$L$16"}</definedName>
    <definedName name="____PA3" hidden="1">{"'Sheet1'!$L$16"}</definedName>
    <definedName name="____Pl2" localSheetId="2" hidden="1">{"'Sheet1'!$L$16"}</definedName>
    <definedName name="____Pl2" hidden="1">{"'Sheet1'!$L$16"}</definedName>
    <definedName name="____Tru21" localSheetId="2" hidden="1">{"'Sheet1'!$L$16"}</definedName>
    <definedName name="____Tru21" hidden="1">{"'Sheet1'!$L$16"}</definedName>
    <definedName name="___a1" localSheetId="2" hidden="1">{"'Sheet1'!$L$16"}</definedName>
    <definedName name="___a1" hidden="1">{"'Sheet1'!$L$16"}</definedName>
    <definedName name="___B1" localSheetId="2" hidden="1">{"'Sheet1'!$L$16"}</definedName>
    <definedName name="___B1" hidden="1">{"'Sheet1'!$L$16"}</definedName>
    <definedName name="___ban2" localSheetId="2" hidden="1">{"'Sheet1'!$L$16"}</definedName>
    <definedName name="___ban2" hidden="1">{"'Sheet1'!$L$16"}</definedName>
    <definedName name="___h1" localSheetId="2" hidden="1">{"'Sheet1'!$L$16"}</definedName>
    <definedName name="___h1" hidden="1">{"'Sheet1'!$L$16"}</definedName>
    <definedName name="___h10" localSheetId="2" hidden="1">{#N/A,#N/A,FALSE,"Chi tiÆt"}</definedName>
    <definedName name="___h10" hidden="1">{#N/A,#N/A,FALSE,"Chi tiÆt"}</definedName>
    <definedName name="___h2" localSheetId="2" hidden="1">{"'Sheet1'!$L$16"}</definedName>
    <definedName name="___h2" hidden="1">{"'Sheet1'!$L$16"}</definedName>
    <definedName name="___h3" localSheetId="2" hidden="1">{"'Sheet1'!$L$16"}</definedName>
    <definedName name="___h3" hidden="1">{"'Sheet1'!$L$16"}</definedName>
    <definedName name="___h5" localSheetId="2" hidden="1">{"'Sheet1'!$L$16"}</definedName>
    <definedName name="___h5" hidden="1">{"'Sheet1'!$L$16"}</definedName>
    <definedName name="___h6" localSheetId="2" hidden="1">{"'Sheet1'!$L$16"}</definedName>
    <definedName name="___h6" hidden="1">{"'Sheet1'!$L$16"}</definedName>
    <definedName name="___h7" localSheetId="2" hidden="1">{"'Sheet1'!$L$16"}</definedName>
    <definedName name="___h7" hidden="1">{"'Sheet1'!$L$16"}</definedName>
    <definedName name="___h8" localSheetId="2" hidden="1">{"'Sheet1'!$L$16"}</definedName>
    <definedName name="___h8" hidden="1">{"'Sheet1'!$L$16"}</definedName>
    <definedName name="___h9" localSheetId="2" hidden="1">{"'Sheet1'!$L$16"}</definedName>
    <definedName name="___h9" hidden="1">{"'Sheet1'!$L$16"}</definedName>
    <definedName name="___hsm2">1.1289</definedName>
    <definedName name="___hu1" localSheetId="2" hidden="1">{"'Sheet1'!$L$16"}</definedName>
    <definedName name="___hu1" hidden="1">{"'Sheet1'!$L$16"}</definedName>
    <definedName name="___hu2" localSheetId="2" hidden="1">{"'Sheet1'!$L$16"}</definedName>
    <definedName name="___hu2" hidden="1">{"'Sheet1'!$L$16"}</definedName>
    <definedName name="___hu5" localSheetId="2" hidden="1">{"'Sheet1'!$L$16"}</definedName>
    <definedName name="___hu5" hidden="1">{"'Sheet1'!$L$16"}</definedName>
    <definedName name="___hu6" localSheetId="2" hidden="1">{"'Sheet1'!$L$16"}</definedName>
    <definedName name="___hu6" hidden="1">{"'Sheet1'!$L$16"}</definedName>
    <definedName name="___isc1">0.035</definedName>
    <definedName name="___isc2">0.02</definedName>
    <definedName name="___isc3">0.054</definedName>
    <definedName name="___Lan1" localSheetId="2">{"Thuxm2.xls","Sheet1"}</definedName>
    <definedName name="___Lan1">{"Thuxm2.xls","Sheet1"}</definedName>
    <definedName name="___M36" localSheetId="2" hidden="1">{"'Sheet1'!$L$16"}</definedName>
    <definedName name="___M36" hidden="1">{"'Sheet1'!$L$16"}</definedName>
    <definedName name="___NSO2" localSheetId="2" hidden="1">{"'Sheet1'!$L$16"}</definedName>
    <definedName name="___NSO2" hidden="1">{"'Sheet1'!$L$16"}</definedName>
    <definedName name="___PA3" localSheetId="2" hidden="1">{"'Sheet1'!$L$16"}</definedName>
    <definedName name="___PA3" hidden="1">{"'Sheet1'!$L$16"}</definedName>
    <definedName name="___Pl2" localSheetId="2" hidden="1">{"'Sheet1'!$L$16"}</definedName>
    <definedName name="___Pl2" hidden="1">{"'Sheet1'!$L$16"}</definedName>
    <definedName name="___PL3" localSheetId="2" hidden="1">#REF!</definedName>
    <definedName name="___PL3" hidden="1">#REF!</definedName>
    <definedName name="___SOC10">0.3456</definedName>
    <definedName name="___SOC8">0.2827</definedName>
    <definedName name="___Sta1">531.877</definedName>
    <definedName name="___Sta2">561.952</definedName>
    <definedName name="___Sta3">712.202</definedName>
    <definedName name="___Sta4">762.202</definedName>
    <definedName name="___Tru21" localSheetId="2" hidden="1">{"'Sheet1'!$L$16"}</definedName>
    <definedName name="___Tru21" hidden="1">{"'Sheet1'!$L$16"}</definedName>
    <definedName name="___tt3" localSheetId="2" hidden="1">{"'Sheet1'!$L$16"}</definedName>
    <definedName name="___tt3" hidden="1">{"'Sheet1'!$L$16"}</definedName>
    <definedName name="__a1" localSheetId="2" hidden="1">{"'Sheet1'!$L$16"}</definedName>
    <definedName name="__a1" hidden="1">{"'Sheet1'!$L$16"}</definedName>
    <definedName name="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a129" hidden="1">{"Offgrid",#N/A,FALSE,"OFFGRID";"Region",#N/A,FALSE,"REGION";"Offgrid -2",#N/A,FALSE,"OFFGRID";"WTP",#N/A,FALSE,"WTP";"WTP -2",#N/A,FALSE,"WTP";"Project",#N/A,FALSE,"PROJECT";"Summary -2",#N/A,FALSE,"SUMMARY"}</definedName>
    <definedName name="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a130" hidden="1">{"Offgrid",#N/A,FALSE,"OFFGRID";"Region",#N/A,FALSE,"REGION";"Offgrid -2",#N/A,FALSE,"OFFGRID";"WTP",#N/A,FALSE,"WTP";"WTP -2",#N/A,FALSE,"WTP";"Project",#N/A,FALSE,"PROJECT";"Summary -2",#N/A,FALSE,"SUMMARY"}</definedName>
    <definedName name="__B1" localSheetId="2" hidden="1">{"'Sheet1'!$L$16"}</definedName>
    <definedName name="__B1" hidden="1">{"'Sheet1'!$L$16"}</definedName>
    <definedName name="__ban2" localSheetId="2" hidden="1">{"'Sheet1'!$L$16"}</definedName>
    <definedName name="__ban2" hidden="1">{"'Sheet1'!$L$16"}</definedName>
    <definedName name="__Coc39" localSheetId="2" hidden="1">{"'Sheet1'!$L$16"}</definedName>
    <definedName name="__Coc39" hidden="1">{"'Sheet1'!$L$16"}</definedName>
    <definedName name="__Goi8" localSheetId="2" hidden="1">{"'Sheet1'!$L$16"}</definedName>
    <definedName name="__Goi8" hidden="1">{"'Sheet1'!$L$16"}</definedName>
    <definedName name="__h1" localSheetId="2" hidden="1">{"'Sheet1'!$L$16"}</definedName>
    <definedName name="__h1" hidden="1">{"'Sheet1'!$L$16"}</definedName>
    <definedName name="__h10" localSheetId="2" hidden="1">{#N/A,#N/A,FALSE,"Chi tiÆt"}</definedName>
    <definedName name="__h10" hidden="1">{#N/A,#N/A,FALSE,"Chi tiÆt"}</definedName>
    <definedName name="__h2" localSheetId="2" hidden="1">{"'Sheet1'!$L$16"}</definedName>
    <definedName name="__h2" hidden="1">{"'Sheet1'!$L$16"}</definedName>
    <definedName name="__h3" localSheetId="2" hidden="1">{"'Sheet1'!$L$16"}</definedName>
    <definedName name="__h3" hidden="1">{"'Sheet1'!$L$16"}</definedName>
    <definedName name="__h5" localSheetId="2" hidden="1">{"'Sheet1'!$L$16"}</definedName>
    <definedName name="__h5" hidden="1">{"'Sheet1'!$L$16"}</definedName>
    <definedName name="__h6" localSheetId="2" hidden="1">{"'Sheet1'!$L$16"}</definedName>
    <definedName name="__h6" hidden="1">{"'Sheet1'!$L$16"}</definedName>
    <definedName name="__h7" localSheetId="2" hidden="1">{"'Sheet1'!$L$16"}</definedName>
    <definedName name="__h7" hidden="1">{"'Sheet1'!$L$16"}</definedName>
    <definedName name="__h8" localSheetId="2" hidden="1">{"'Sheet1'!$L$16"}</definedName>
    <definedName name="__h8" hidden="1">{"'Sheet1'!$L$16"}</definedName>
    <definedName name="__h9" localSheetId="2" hidden="1">{"'Sheet1'!$L$16"}</definedName>
    <definedName name="__h9" hidden="1">{"'Sheet1'!$L$16"}</definedName>
    <definedName name="__hsm2">1.1289</definedName>
    <definedName name="__hu1" localSheetId="2" hidden="1">{"'Sheet1'!$L$16"}</definedName>
    <definedName name="__hu1" hidden="1">{"'Sheet1'!$L$16"}</definedName>
    <definedName name="__hu2" localSheetId="2" hidden="1">{"'Sheet1'!$L$16"}</definedName>
    <definedName name="__hu2" hidden="1">{"'Sheet1'!$L$16"}</definedName>
    <definedName name="__hu5" localSheetId="2" hidden="1">{"'Sheet1'!$L$16"}</definedName>
    <definedName name="__hu5" hidden="1">{"'Sheet1'!$L$16"}</definedName>
    <definedName name="__hu6" localSheetId="2" hidden="1">{"'Sheet1'!$L$16"}</definedName>
    <definedName name="__hu6" hidden="1">{"'Sheet1'!$L$16"}</definedName>
    <definedName name="__isc1">0.035</definedName>
    <definedName name="__isc2">0.02</definedName>
    <definedName name="__isc3">0.054</definedName>
    <definedName name="__KM188" localSheetId="2">#REF!</definedName>
    <definedName name="__LAN3" localSheetId="2" hidden="1">{"'Sheet1'!$L$16"}</definedName>
    <definedName name="__LAN3" hidden="1">{"'Sheet1'!$L$16"}</definedName>
    <definedName name="__lk2" localSheetId="2" hidden="1">{"'Sheet1'!$L$16"}</definedName>
    <definedName name="__lk2" hidden="1">{"'Sheet1'!$L$16"}</definedName>
    <definedName name="__M36" localSheetId="2" hidden="1">{"'Sheet1'!$L$16"}</definedName>
    <definedName name="__M36" hidden="1">{"'Sheet1'!$L$16"}</definedName>
    <definedName name="__NSO2" localSheetId="2" hidden="1">{"'Sheet1'!$L$16"}</definedName>
    <definedName name="__NSO2" hidden="1">{"'Sheet1'!$L$16"}</definedName>
    <definedName name="__PA3" localSheetId="2" hidden="1">{"'Sheet1'!$L$16"}</definedName>
    <definedName name="__PA3" hidden="1">{"'Sheet1'!$L$16"}</definedName>
    <definedName name="__Pl2" localSheetId="2" hidden="1">{"'Sheet1'!$L$16"}</definedName>
    <definedName name="__Pl2" hidden="1">{"'Sheet1'!$L$16"}</definedName>
    <definedName name="__SOC10">0.3456</definedName>
    <definedName name="__SOC8">0.2827</definedName>
    <definedName name="__Sta1">531.877</definedName>
    <definedName name="__Sta2">561.952</definedName>
    <definedName name="__Sta3">712.202</definedName>
    <definedName name="__Sta4">762.202</definedName>
    <definedName name="__sua20" localSheetId="2">#REF!</definedName>
    <definedName name="__Tru21" localSheetId="2" hidden="1">{"'Sheet1'!$L$16"}</definedName>
    <definedName name="__Tru21" hidden="1">{"'Sheet1'!$L$16"}</definedName>
    <definedName name="__vl2" localSheetId="2" hidden="1">{"'Sheet1'!$L$16"}</definedName>
    <definedName name="__vl2" hidden="1">{"'Sheet1'!$L$16"}</definedName>
    <definedName name="_1000A01">#N/A</definedName>
    <definedName name="_1BA2500" localSheetId="2">#REF!</definedName>
    <definedName name="_40x4">5100</definedName>
    <definedName name="_4CNT240" localSheetId="2">#REF!</definedName>
    <definedName name="_a1" localSheetId="2" hidden="1">{"'Sheet1'!$L$16"}</definedName>
    <definedName name="_a1" hidden="1">{"'Sheet1'!$L$16"}</definedName>
    <definedName name="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tn1" localSheetId="2">#REF!</definedName>
    <definedName name="_B1" localSheetId="2" hidden="1">{"'Sheet1'!$L$16"}</definedName>
    <definedName name="_B1" hidden="1">{"'Sheet1'!$L$16"}</definedName>
    <definedName name="_ban2" localSheetId="2" hidden="1">{"'Sheet1'!$L$16"}</definedName>
    <definedName name="_ban2" hidden="1">{"'Sheet1'!$L$16"}</definedName>
    <definedName name="_Coc39" localSheetId="2" hidden="1">{"'Sheet1'!$L$16"}</definedName>
    <definedName name="_Coc39" hidden="1">{"'Sheet1'!$L$16"}</definedName>
    <definedName name="_Fill" localSheetId="2" hidden="1">#REF!</definedName>
    <definedName name="_Fill" hidden="1">#REF!</definedName>
    <definedName name="_xlnm._FilterDatabase" localSheetId="2" hidden="1">'pl 03'!$A$8:$BF$163</definedName>
    <definedName name="_xlnm._FilterDatabase" hidden="1">#REF!</definedName>
    <definedName name="_Goi8" localSheetId="2" hidden="1">{"'Sheet1'!$L$16"}</definedName>
    <definedName name="_Goi8" hidden="1">{"'Sheet1'!$L$16"}</definedName>
    <definedName name="_h1" localSheetId="2" hidden="1">{"'Sheet1'!$L$16"}</definedName>
    <definedName name="_h1" hidden="1">{"'Sheet1'!$L$16"}</definedName>
    <definedName name="_h10" localSheetId="2" hidden="1">{#N/A,#N/A,FALSE,"Chi tiÆt"}</definedName>
    <definedName name="_h10" hidden="1">{#N/A,#N/A,FALSE,"Chi tiÆt"}</definedName>
    <definedName name="_h2" localSheetId="2" hidden="1">{"'Sheet1'!$L$16"}</definedName>
    <definedName name="_h2" hidden="1">{"'Sheet1'!$L$16"}</definedName>
    <definedName name="_h3" localSheetId="2" hidden="1">{"'Sheet1'!$L$16"}</definedName>
    <definedName name="_h3" hidden="1">{"'Sheet1'!$L$16"}</definedName>
    <definedName name="_h5" localSheetId="2" hidden="1">{"'Sheet1'!$L$16"}</definedName>
    <definedName name="_h5" hidden="1">{"'Sheet1'!$L$16"}</definedName>
    <definedName name="_h6" localSheetId="2" hidden="1">{"'Sheet1'!$L$16"}</definedName>
    <definedName name="_h6" hidden="1">{"'Sheet1'!$L$16"}</definedName>
    <definedName name="_h7" localSheetId="2" hidden="1">{"'Sheet1'!$L$16"}</definedName>
    <definedName name="_h7" hidden="1">{"'Sheet1'!$L$16"}</definedName>
    <definedName name="_h8" localSheetId="2" hidden="1">{"'Sheet1'!$L$16"}</definedName>
    <definedName name="_h8" hidden="1">{"'Sheet1'!$L$16"}</definedName>
    <definedName name="_h9" localSheetId="2" hidden="1">{"'Sheet1'!$L$16"}</definedName>
    <definedName name="_h9" hidden="1">{"'Sheet1'!$L$16"}</definedName>
    <definedName name="_hsm2">1.1289</definedName>
    <definedName name="_hu1" localSheetId="2" hidden="1">{"'Sheet1'!$L$16"}</definedName>
    <definedName name="_hu1" hidden="1">{"'Sheet1'!$L$16"}</definedName>
    <definedName name="_hu2" localSheetId="2" hidden="1">{"'Sheet1'!$L$16"}</definedName>
    <definedName name="_hu2" hidden="1">{"'Sheet1'!$L$16"}</definedName>
    <definedName name="_hu5" localSheetId="2" hidden="1">{"'Sheet1'!$L$16"}</definedName>
    <definedName name="_hu5" hidden="1">{"'Sheet1'!$L$16"}</definedName>
    <definedName name="_hu6" localSheetId="2" hidden="1">{"'Sheet1'!$L$16"}</definedName>
    <definedName name="_hu6" hidden="1">{"'Sheet1'!$L$16"}</definedName>
    <definedName name="_isc1">0.035</definedName>
    <definedName name="_isc2">0.02</definedName>
    <definedName name="_isc3">0.054</definedName>
    <definedName name="_Key1" localSheetId="2" hidden="1">#REF!</definedName>
    <definedName name="_Key1" hidden="1">#REF!</definedName>
    <definedName name="_Key2" localSheetId="2" hidden="1">#REF!</definedName>
    <definedName name="_Key2" hidden="1">#REF!</definedName>
    <definedName name="_Lan1" localSheetId="2" hidden="1">{"'Sheet1'!$L$16"}</definedName>
    <definedName name="_Lan1" hidden="1">{"'Sheet1'!$L$16"}</definedName>
    <definedName name="_LAN3" localSheetId="2" hidden="1">{"'Sheet1'!$L$16"}</definedName>
    <definedName name="_LAN3" hidden="1">{"'Sheet1'!$L$16"}</definedName>
    <definedName name="_lk2" localSheetId="2" hidden="1">{"'Sheet1'!$L$16"}</definedName>
    <definedName name="_lk2" hidden="1">{"'Sheet1'!$L$16"}</definedName>
    <definedName name="_M36" localSheetId="2" hidden="1">{"'Sheet1'!$L$16"}</definedName>
    <definedName name="_M36" hidden="1">{"'Sheet1'!$L$16"}</definedName>
    <definedName name="_NSO2" localSheetId="2" hidden="1">{"'Sheet1'!$L$16"}</definedName>
    <definedName name="_NSO2" hidden="1">{"'Sheet1'!$L$16"}</definedName>
    <definedName name="_Order1" hidden="1">255</definedName>
    <definedName name="_Order2" hidden="1">255</definedName>
    <definedName name="_oto12" localSheetId="2">#REF!</definedName>
    <definedName name="_PA3" localSheetId="2" hidden="1">{"'Sheet1'!$L$16"}</definedName>
    <definedName name="_PA3" hidden="1">{"'Sheet1'!$L$16"}</definedName>
    <definedName name="_Pl2" localSheetId="2" hidden="1">{"'Sheet1'!$L$16"}</definedName>
    <definedName name="_Pl2" hidden="1">{"'Sheet1'!$L$16"}</definedName>
    <definedName name="_PL3" localSheetId="2" hidden="1">#REF!</definedName>
    <definedName name="_PL3" hidden="1">#REF!</definedName>
    <definedName name="_SOC10">0.3456</definedName>
    <definedName name="_SOC8">0.2827</definedName>
    <definedName name="_Sort" localSheetId="2" hidden="1">#REF!</definedName>
    <definedName name="_Sort" hidden="1">#REF!</definedName>
    <definedName name="_Sta1">531.877</definedName>
    <definedName name="_Sta2">561.952</definedName>
    <definedName name="_Sta3">712.202</definedName>
    <definedName name="_Sta4">762.202</definedName>
    <definedName name="_sua20" localSheetId="2">#REF!</definedName>
    <definedName name="_THt7" localSheetId="2">{"Book1","Bang chia luong.xls"}</definedName>
    <definedName name="_THt7">{"Book1","Bang chia luong.xls"}</definedName>
    <definedName name="_Tru21" localSheetId="2" hidden="1">{"'Sheet1'!$L$16"}</definedName>
    <definedName name="_Tru21" hidden="1">{"'Sheet1'!$L$16"}</definedName>
    <definedName name="_tt3" localSheetId="2" hidden="1">{"'Sheet1'!$L$16"}</definedName>
    <definedName name="_tt3" hidden="1">{"'Sheet1'!$L$16"}</definedName>
    <definedName name="_vl2" localSheetId="2" hidden="1">{"'Sheet1'!$L$16"}</definedName>
    <definedName name="_vl2" hidden="1">{"'Sheet1'!$L$16"}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.1" localSheetId="2">#REF!</definedName>
    <definedName name="abc">1.23*5.64*2.36</definedName>
    <definedName name="AC120_" localSheetId="2">#REF!</definedName>
    <definedName name="ALPIN">#N/A</definedName>
    <definedName name="ALPJYOU">#N/A</definedName>
    <definedName name="ALPTOI">#N/A</definedName>
    <definedName name="ALTINH" localSheetId="2">#REF!</definedName>
    <definedName name="anscount" hidden="1">3</definedName>
    <definedName name="ANSNN" localSheetId="2">#REF!</definedName>
    <definedName name="asss" localSheetId="2" hidden="1">{"'Sheet1'!$L$16"}</definedName>
    <definedName name="asss" hidden="1">{"'Sheet1'!$L$16"}</definedName>
    <definedName name="ATGT" localSheetId="2" hidden="1">{"'Sheet1'!$L$16"}</definedName>
    <definedName name="ATGT" hidden="1">{"'Sheet1'!$L$16"}</definedName>
    <definedName name="B.nuamat">7.25</definedName>
    <definedName name="BCBo" localSheetId="2" hidden="1">{"'Sheet1'!$L$16"}</definedName>
    <definedName name="BCBo" hidden="1">{"'Sheet1'!$L$16"}</definedName>
    <definedName name="bdd">1.5</definedName>
    <definedName name="Bm">3.5</definedName>
    <definedName name="Bn">6.5</definedName>
    <definedName name="BQP">'[1]BANCO (3)'!$N$124</definedName>
    <definedName name="Bsb" localSheetId="2">#REF!</definedName>
    <definedName name="BTRAM">#REF!</definedName>
    <definedName name="bùc" localSheetId="2">{"Book1","Dt tonghop.xls"}</definedName>
    <definedName name="bùc">{"Book1","Dt tonghop.xls"}</definedName>
    <definedName name="Bulongma">8700</definedName>
    <definedName name="buoc" localSheetId="2">#REF!</definedName>
    <definedName name="C.doc1">540</definedName>
    <definedName name="C.doc2">740</definedName>
    <definedName name="c_" localSheetId="2">#REF!</definedName>
    <definedName name="CACAU">298161</definedName>
    <definedName name="CATIN">#N/A</definedName>
    <definedName name="CATJYOU">#N/A</definedName>
    <definedName name="catm" localSheetId="2">#REF!</definedName>
    <definedName name="CATREC">#N/A</definedName>
    <definedName name="CATSYU">#N/A</definedName>
    <definedName name="catuon" localSheetId="2">#REF!</definedName>
    <definedName name="cau_nho" localSheetId="2">#REF!</definedName>
    <definedName name="CBTH" localSheetId="2" hidden="1">{"'Sheet1'!$L$16"}</definedName>
    <definedName name="CBTH" hidden="1">{"'Sheet1'!$L$16"}</definedName>
    <definedName name="CDTK_tim">31.77</definedName>
    <definedName name="cfc" localSheetId="2">#REF!</definedName>
    <definedName name="chitietbgiang2" localSheetId="2" hidden="1">{"'Sheet1'!$L$16"}</definedName>
    <definedName name="chitietbgiang2" hidden="1">{"'Sheet1'!$L$16"}</definedName>
    <definedName name="chung">66</definedName>
    <definedName name="CLVC3">0.1</definedName>
    <definedName name="CLVC35" localSheetId="2">#REF!</definedName>
    <definedName name="Coc_60" localSheetId="2" hidden="1">{"'Sheet1'!$L$16"}</definedName>
    <definedName name="Coc_60" hidden="1">{"'Sheet1'!$L$16"}</definedName>
    <definedName name="CoCauN" localSheetId="2" hidden="1">{"'Sheet1'!$L$16"}</definedName>
    <definedName name="CoCauN" hidden="1">{"'Sheet1'!$L$16"}</definedName>
    <definedName name="Code" localSheetId="2" hidden="1">#REF!</definedName>
    <definedName name="Code" hidden="1">#REF!</definedName>
    <definedName name="Cotsatma">9726</definedName>
    <definedName name="Cotthepma">9726</definedName>
    <definedName name="cottron" localSheetId="2">#REF!</definedName>
    <definedName name="CP" localSheetId="2" hidden="1">#REF!</definedName>
    <definedName name="CP" hidden="1">#REF!</definedName>
    <definedName name="CTCT1" localSheetId="2" hidden="1">{"'Sheet1'!$L$16"}</definedName>
    <definedName name="CTCT1" hidden="1">{"'Sheet1'!$L$16"}</definedName>
    <definedName name="d" localSheetId="2">#REF!</definedName>
    <definedName name="danhsach2" localSheetId="2">#REF!</definedName>
    <definedName name="data1" localSheetId="2" hidden="1">#REF!</definedName>
    <definedName name="data1" hidden="1">#REF!</definedName>
    <definedName name="data2" localSheetId="2" hidden="1">#REF!</definedName>
    <definedName name="data2" hidden="1">#REF!</definedName>
    <definedName name="data3" localSheetId="2" hidden="1">#REF!</definedName>
    <definedName name="data3" hidden="1">#REF!</definedName>
    <definedName name="_xlnm.Database">#REF!</definedName>
    <definedName name="DataFilter" localSheetId="2">[2]!DataFilter</definedName>
    <definedName name="DataFilter">[2]!DataFilter</definedName>
    <definedName name="DataSort" localSheetId="2">[2]!DataSort</definedName>
    <definedName name="DataSort">[2]!DataSort</definedName>
    <definedName name="DATDAO" localSheetId="2">#REF!</definedName>
    <definedName name="DCL_22">12117600</definedName>
    <definedName name="DCL_35">25490000</definedName>
    <definedName name="dddem">0.1</definedName>
    <definedName name="DDK" localSheetId="2">#REF!</definedName>
    <definedName name="Discount" localSheetId="2" hidden="1">#REF!</definedName>
    <definedName name="Discount" hidden="1">#REF!</definedName>
    <definedName name="display_area_2" localSheetId="2" hidden="1">#REF!</definedName>
    <definedName name="display_area_2" hidden="1">#REF!</definedName>
    <definedName name="docdoc">0.03125</definedName>
    <definedName name="Document_array" localSheetId="2">{"Thuxm2.xls","Sheet1"}</definedName>
    <definedName name="Document_array">{"Thuxm2.xls","Sheet1"}</definedName>
    <definedName name="Documents_array" localSheetId="2">#REF!</definedName>
    <definedName name="Dot" localSheetId="2" hidden="1">{"'Sheet1'!$L$16"}</definedName>
    <definedName name="Dot" hidden="1">{"'Sheet1'!$L$16"}</definedName>
    <definedName name="dotcong">1</definedName>
    <definedName name="drf" localSheetId="2" hidden="1">#REF!</definedName>
    <definedName name="drf" hidden="1">#REF!</definedName>
    <definedName name="ds" localSheetId="2" hidden="1">{#N/A,#N/A,FALSE,"Chi tiÆt"}</definedName>
    <definedName name="ds" hidden="1">{#N/A,#N/A,FALSE,"Chi tiÆt"}</definedName>
    <definedName name="DS1p1vc" localSheetId="2">#REF!</definedName>
    <definedName name="dsh" localSheetId="2" hidden="1">#REF!</definedName>
    <definedName name="dsh" hidden="1">#REF!</definedName>
    <definedName name="DSTD_Clear">#N/A</definedName>
    <definedName name="DSUMDATA" localSheetId="2">#REF!</definedName>
    <definedName name="DUCANH" localSheetId="2" hidden="1">{"'Sheet1'!$L$16"}</definedName>
    <definedName name="DUCANH" hidden="1">{"'Sheet1'!$L$16"}</definedName>
    <definedName name="DuphongBCT">'[1]BANCO (3)'!$K$128</definedName>
    <definedName name="DuphongBNG">'[1]BANCO (3)'!$K$126</definedName>
    <definedName name="DuphongBQP">'[1]BANCO (3)'!$K$125</definedName>
    <definedName name="DuphongVKS">'[3]BANCO (2)'!$F$123</definedName>
    <definedName name="DUT" localSheetId="2">#REF!</definedName>
    <definedName name="E.chandoc">8.875</definedName>
    <definedName name="E.PC">10.438</definedName>
    <definedName name="E.PVI">12</definedName>
    <definedName name="Ea" localSheetId="2">#REF!</definedName>
    <definedName name="_xlnm.Extract">#REF!</definedName>
    <definedName name="fbsdggdsf" localSheetId="2">{"DZ-TDTB2.XLS","Dcksat.xls"}</definedName>
    <definedName name="fbsdggdsf">{"DZ-TDTB2.XLS","Dcksat.xls"}</definedName>
    <definedName name="fc" localSheetId="2">#REF!</definedName>
    <definedName name="FCode" localSheetId="2" hidden="1">#REF!</definedName>
    <definedName name="FCode" hidden="1">#REF!</definedName>
    <definedName name="fdfsf" localSheetId="2" hidden="1">{#N/A,#N/A,FALSE,"Chi tiÆt"}</definedName>
    <definedName name="fdfsf" hidden="1">{#N/A,#N/A,FALSE,"Chi tiÆt"}</definedName>
    <definedName name="FDR" localSheetId="2">#REF!</definedName>
    <definedName name="FI_12">4820</definedName>
    <definedName name="FIL" localSheetId="2">#REF!</definedName>
    <definedName name="fsdfdsf" localSheetId="2" hidden="1">{"'Sheet1'!$L$16"}</definedName>
    <definedName name="fsdfdsf" hidden="1">{"'Sheet1'!$L$16"}</definedName>
    <definedName name="g" localSheetId="2" hidden="1">{"'Sheet1'!$L$16"}</definedName>
    <definedName name="g" hidden="1">{"'Sheet1'!$L$16"}</definedName>
    <definedName name="GoBack" localSheetId="2">[2]Sheet1!GoBack</definedName>
    <definedName name="GoBack">[2]Sheet1!GoBack</definedName>
    <definedName name="Goc32x3" localSheetId="2">#REF!</definedName>
    <definedName name="h" localSheetId="2" hidden="1">{"'Sheet1'!$L$16"}</definedName>
    <definedName name="h" hidden="1">{"'Sheet1'!$L$16"}</definedName>
    <definedName name="HANG" localSheetId="2" hidden="1">{#N/A,#N/A,FALSE,"Chi tiÆt"}</definedName>
    <definedName name="HANG" hidden="1">{#N/A,#N/A,FALSE,"Chi tiÆt"}</definedName>
    <definedName name="Hang_muc_khac" localSheetId="2">#REF!</definedName>
    <definedName name="Hdao">0.3</definedName>
    <definedName name="Hdap">5.2</definedName>
    <definedName name="Hdb" localSheetId="2">#REF!</definedName>
    <definedName name="Heä_soá_laép_xaø_H">1.7</definedName>
    <definedName name="heä_soá_sình_laày" localSheetId="2">#REF!</definedName>
    <definedName name="Heso">'[3]MT DPin (2)'!$BP$99</definedName>
    <definedName name="Hg" localSheetId="2">#REF!</definedName>
    <definedName name="HHUHOI">#N/A</definedName>
    <definedName name="HiddenRows" localSheetId="2" hidden="1">#REF!</definedName>
    <definedName name="HiddenRows" hidden="1">#REF!</definedName>
    <definedName name="HIHIHIHOI" localSheetId="2" hidden="1">{"'Sheet1'!$L$16"}</definedName>
    <definedName name="HIHIHIHOI" hidden="1">{"'Sheet1'!$L$16"}</definedName>
    <definedName name="HJKL" localSheetId="2" hidden="1">{"'Sheet1'!$L$16"}</definedName>
    <definedName name="HJKL" hidden="1">{"'Sheet1'!$L$16"}</definedName>
    <definedName name="hoc">55000</definedName>
    <definedName name="HOME_MANP" localSheetId="2">#REF!</definedName>
    <definedName name="HSCT3">0.1</definedName>
    <definedName name="hsd" localSheetId="2">#REF!</definedName>
    <definedName name="HSDN">2.5</definedName>
    <definedName name="HSLXH">1.7</definedName>
    <definedName name="HSLXP" localSheetId="2">#REF!</definedName>
    <definedName name="hsm">1.1289</definedName>
    <definedName name="HSMTC" localSheetId="2">#REF!</definedName>
    <definedName name="hsn">0.5</definedName>
    <definedName name="hsnc_cau">2.5039</definedName>
    <definedName name="hsnc_cau2">1.626</definedName>
    <definedName name="hsnc_d">1.6356</definedName>
    <definedName name="hsnc_d2">1.6356</definedName>
    <definedName name="HSSL" localSheetId="2">#REF!</definedName>
    <definedName name="HSTH">'[1]BANCO (3)'!$K$122</definedName>
    <definedName name="hsthep" localSheetId="2">#REF!</definedName>
    <definedName name="hsvl2">1</definedName>
    <definedName name="HT" localSheetId="2">#REF!</definedName>
    <definedName name="htlm" localSheetId="2" hidden="1">{"'Sheet1'!$L$16"}</definedName>
    <definedName name="htlm" hidden="1">{"'Sheet1'!$L$16"}</definedName>
    <definedName name="HTML_CodePage" hidden="1">950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TNC" localSheetId="2">#REF!</definedName>
    <definedName name="hu" localSheetId="2" hidden="1">{"'Sheet1'!$L$16"}</definedName>
    <definedName name="hu" hidden="1">{"'Sheet1'!$L$16"}</definedName>
    <definedName name="HUU" localSheetId="2" hidden="1">{"'Sheet1'!$L$16"}</definedName>
    <definedName name="HUU" hidden="1">{"'Sheet1'!$L$16"}</definedName>
    <definedName name="huy" localSheetId="2" hidden="1">{"'Sheet1'!$L$16"}</definedName>
    <definedName name="huy" hidden="1">{"'Sheet1'!$L$16"}</definedName>
    <definedName name="j" localSheetId="2" hidden="1">{"'Sheet1'!$L$16"}</definedName>
    <definedName name="j" hidden="1">{"'Sheet1'!$L$16"}</definedName>
    <definedName name="khac">2</definedName>
    <definedName name="khanang" localSheetId="2">#REF!</definedName>
    <definedName name="khongtruotgia" localSheetId="2" hidden="1">{"'Sheet1'!$L$16"}</definedName>
    <definedName name="khongtruotgia" hidden="1">{"'Sheet1'!$L$16"}</definedName>
    <definedName name="kjgjyhb" localSheetId="2" hidden="1">{"Offgrid",#N/A,FALSE,"OFFGRID";"Region",#N/A,FALSE,"REGION";"Offgrid -2",#N/A,FALSE,"OFFGRID";"WTP",#N/A,FALSE,"WTP";"WTP -2",#N/A,FALSE,"WTP";"Project",#N/A,FALSE,"PROJECT";"Summary -2",#N/A,FALSE,"SUMMARY"}</definedName>
    <definedName name="kjgjyhb" hidden="1">{"Offgrid",#N/A,FALSE,"OFFGRID";"Region",#N/A,FALSE,"REGION";"Offgrid -2",#N/A,FALSE,"OFFGRID";"WTP",#N/A,FALSE,"WTP";"WTP -2",#N/A,FALSE,"WTP";"Project",#N/A,FALSE,"PROJECT";"Summary -2",#N/A,FALSE,"SUMMARY"}</definedName>
    <definedName name="KKE_Sheet10_List" localSheetId="2">#REF!</definedName>
    <definedName name="KLduonggiaods" localSheetId="2" hidden="1">{"'Sheet1'!$L$16"}</definedName>
    <definedName name="KLduonggiaods" hidden="1">{"'Sheet1'!$L$16"}</definedName>
    <definedName name="KP_mat" localSheetId="2">{"Thuxm2.xls","Sheet1"}</definedName>
    <definedName name="KP_mat">{"Thuxm2.xls","Sheet1"}</definedName>
    <definedName name="kp1ph" localSheetId="2">#REF!</definedName>
    <definedName name="ksbn" localSheetId="2" hidden="1">{"'Sheet1'!$L$16"}</definedName>
    <definedName name="ksbn" hidden="1">{"'Sheet1'!$L$16"}</definedName>
    <definedName name="kshn" localSheetId="2" hidden="1">{"'Sheet1'!$L$16"}</definedName>
    <definedName name="kshn" hidden="1">{"'Sheet1'!$L$16"}</definedName>
    <definedName name="ksls" localSheetId="2" hidden="1">{"'Sheet1'!$L$16"}</definedName>
    <definedName name="ksls" hidden="1">{"'Sheet1'!$L$16"}</definedName>
    <definedName name="L63x6">5800</definedName>
    <definedName name="LABEL" localSheetId="2">#REF!</definedName>
    <definedName name="langson" localSheetId="2" hidden="1">{"'Sheet1'!$L$16"}</definedName>
    <definedName name="langson" hidden="1">{"'Sheet1'!$L$16"}</definedName>
    <definedName name="LBS_22">107800000</definedName>
    <definedName name="lk" localSheetId="2" hidden="1">#REF!</definedName>
    <definedName name="lk" hidden="1">#REF!</definedName>
    <definedName name="lmn">1.08+1.2+1.5</definedName>
    <definedName name="LN" localSheetId="2">#REF!</definedName>
    <definedName name="luc" localSheetId="2" hidden="1">{"'Sheet1'!$L$16"}</definedName>
    <definedName name="luc" hidden="1">{"'Sheet1'!$L$16"}</definedName>
    <definedName name="mo" localSheetId="2" hidden="1">{"'Sheet1'!$L$16"}</definedName>
    <definedName name="mo" hidden="1">{"'Sheet1'!$L$16"}</definedName>
    <definedName name="moi" localSheetId="2" hidden="1">{"'Sheet1'!$L$16"}</definedName>
    <definedName name="moi" hidden="1">{"'Sheet1'!$L$16"}</definedName>
    <definedName name="Nhan_xet_cua_dai">"Picture 1"</definedName>
    <definedName name="nhfffd" localSheetId="2">{"DZ-TDTB2.XLS","Dcksat.xls"}</definedName>
    <definedName name="nhfffd">{"DZ-TDTB2.XLS","Dcksat.xls"}</definedName>
    <definedName name="nhiet" localSheetId="2">#REF!</definedName>
    <definedName name="ok" localSheetId="2">{"ÿÿÿÿÿ"}</definedName>
    <definedName name="ok">{"ÿÿÿÿÿ"}</definedName>
    <definedName name="OrderTable" localSheetId="2" hidden="1">#REF!</definedName>
    <definedName name="OrderTable" hidden="1">#REF!</definedName>
    <definedName name="PAIII_" localSheetId="2" hidden="1">{"'Sheet1'!$L$16"}</definedName>
    <definedName name="PAIII_" hidden="1">{"'Sheet1'!$L$16"}</definedName>
    <definedName name="PMS" localSheetId="2" hidden="1">{"'Sheet1'!$L$16"}</definedName>
    <definedName name="PMS" hidden="1">{"'Sheet1'!$L$16"}</definedName>
    <definedName name="_xlnm.Print_Area" localSheetId="2">'pl 03'!$A$1:$T$163</definedName>
    <definedName name="_xlnm.Print_Area">#REF!</definedName>
    <definedName name="_xlnm.Print_Titles" localSheetId="2">'pl 03'!$4:$8</definedName>
    <definedName name="_xlnm.Print_Titles">#REF!</definedName>
    <definedName name="ProdForm" localSheetId="2" hidden="1">#REF!</definedName>
    <definedName name="ProdForm" hidden="1">#REF!</definedName>
    <definedName name="Product" localSheetId="2" hidden="1">#REF!</definedName>
    <definedName name="Product" hidden="1">#REF!</definedName>
    <definedName name="QQ" localSheetId="2" hidden="1">{"'Sheet1'!$L$16"}</definedName>
    <definedName name="QQ" hidden="1">{"'Sheet1'!$L$16"}</definedName>
    <definedName name="rate">14000</definedName>
    <definedName name="raypb43" localSheetId="2">#REF!</definedName>
    <definedName name="RCArea" localSheetId="2" hidden="1">#REF!</definedName>
    <definedName name="RCArea" hidden="1">#REF!</definedName>
    <definedName name="_xlnm.Recorder">#REF!</definedName>
    <definedName name="RECOUT">#N/A</definedName>
    <definedName name="REG" localSheetId="2">#REF!</definedName>
    <definedName name="RGHGSD" localSheetId="2" hidden="1">{"'Sheet1'!$L$16"}</definedName>
    <definedName name="RGHGSD" hidden="1">{"'Sheet1'!$L$16"}</definedName>
    <definedName name="S.dinh">640</definedName>
    <definedName name="s1_" localSheetId="2">#REF!</definedName>
    <definedName name="Sosanh2" localSheetId="2" hidden="1">{"'Sheet1'!$L$16"}</definedName>
    <definedName name="Sosanh2" hidden="1">{"'Sheet1'!$L$16"}</definedName>
    <definedName name="Spanner_Auto_File">"C:\My Documents\tinh cdo.x2a"</definedName>
    <definedName name="SPEC" localSheetId="2">#REF!</definedName>
    <definedName name="SpecialPrice" localSheetId="2" hidden="1">#REF!</definedName>
    <definedName name="SpecialPrice" hidden="1">#REF!</definedName>
    <definedName name="t.hop" localSheetId="2" hidden="1">{"'Sheet1'!$L$16"}</definedName>
    <definedName name="t.hop" hidden="1">{"'Sheet1'!$L$16"}</definedName>
    <definedName name="Tæng_c_ng_suÊt_hiÖn_t_i">"THOP"</definedName>
    <definedName name="tamdan" localSheetId="2">#REF!</definedName>
    <definedName name="Tang">100</definedName>
    <definedName name="taukeo150" localSheetId="2">#REF!</definedName>
    <definedName name="TaxTV">10%</definedName>
    <definedName name="TaxXL">5%</definedName>
    <definedName name="TBA" localSheetId="2">#REF!</definedName>
    <definedName name="tbl_ProdInfo" localSheetId="2" hidden="1">#REF!</definedName>
    <definedName name="tbl_ProdInfo" hidden="1">#REF!</definedName>
    <definedName name="th" localSheetId="2">#REF!</definedName>
    <definedName name="tha" localSheetId="2" hidden="1">{"'Sheet1'!$L$16"}</definedName>
    <definedName name="tha" hidden="1">{"'Sheet1'!$L$16"}</definedName>
    <definedName name="thanh" localSheetId="2" hidden="1">{"'Sheet1'!$L$16"}</definedName>
    <definedName name="thanh" hidden="1">{"'Sheet1'!$L$16"}</definedName>
    <definedName name="thepma">10500</definedName>
    <definedName name="theptron" localSheetId="2">#REF!</definedName>
    <definedName name="thfh" localSheetId="2" hidden="1">{"'Sheet1'!$L$16"}</definedName>
    <definedName name="thfh" hidden="1">{"'Sheet1'!$L$16"}</definedName>
    <definedName name="THOP">"THOP"</definedName>
    <definedName name="THT" localSheetId="2">#REF!</definedName>
    <definedName name="thu" localSheetId="2" hidden="1">{"'Sheet1'!$L$16"}</definedName>
    <definedName name="thu" hidden="1">{"'Sheet1'!$L$16"}</definedName>
    <definedName name="thue">6</definedName>
    <definedName name="Tiepdiama">9500</definedName>
    <definedName name="TIEU_HAO_VAT_TU_DZ0.4KV" localSheetId="2">#REF!</definedName>
    <definedName name="tr_" localSheetId="2">#REF!</definedName>
    <definedName name="trang" localSheetId="2" hidden="1">{"'Sheet1'!$L$16"}</definedName>
    <definedName name="trang" hidden="1">{"'Sheet1'!$L$16"}</definedName>
    <definedName name="ttttt" localSheetId="2" hidden="1">{"'Sheet1'!$L$16"}</definedName>
    <definedName name="ttttt" hidden="1">{"'Sheet1'!$L$16"}</definedName>
    <definedName name="TTTTTTTTT" localSheetId="2" hidden="1">{"'Sheet1'!$L$16"}</definedName>
    <definedName name="TTTTTTTTT" hidden="1">{"'Sheet1'!$L$16"}</definedName>
    <definedName name="ttttttttttt" localSheetId="2" hidden="1">{"'Sheet1'!$L$16"}</definedName>
    <definedName name="ttttttttttt" hidden="1">{"'Sheet1'!$L$16"}</definedName>
    <definedName name="tuyennhanh" localSheetId="2" hidden="1">{"'Sheet1'!$L$16"}</definedName>
    <definedName name="tuyennhanh" hidden="1">{"'Sheet1'!$L$16"}</definedName>
    <definedName name="tytrong16so5nam">'[1]PLI CTrinh'!$CN$10</definedName>
    <definedName name="u" localSheetId="2" hidden="1">{"'Sheet1'!$L$16"}</definedName>
    <definedName name="u" hidden="1">{"'Sheet1'!$L$16"}</definedName>
    <definedName name="ư" localSheetId="2" hidden="1">{"'Sheet1'!$L$16"}</definedName>
    <definedName name="ư" hidden="1">{"'Sheet1'!$L$16"}</definedName>
    <definedName name="UP" localSheetId="2">#REF!,#REF!,#REF!,#REF!,#REF!,#REF!,#REF!,#REF!,#REF!,#REF!,#REF!</definedName>
    <definedName name="upnoc" localSheetId="2">#REF!</definedName>
    <definedName name="v" localSheetId="2" hidden="1">{"'Sheet1'!$L$16"}</definedName>
    <definedName name="v" hidden="1">{"'Sheet1'!$L$16"}</definedName>
    <definedName name="V_a_b__t_ng_M200____1x2">#N/A</definedName>
    <definedName name="VAÄT_LIEÄU">"nhandongia"</definedName>
    <definedName name="Value0" localSheetId="2">#REF!</definedName>
    <definedName name="VATM" localSheetId="2" hidden="1">{"'Sheet1'!$L$16"}</definedName>
    <definedName name="VATM" hidden="1">{"'Sheet1'!$L$16"}</definedName>
    <definedName name="vcoto" localSheetId="2" hidden="1">{"'Sheet1'!$L$16"}</definedName>
    <definedName name="vcoto" hidden="1">{"'Sheet1'!$L$16"}</definedName>
    <definedName name="Viet" localSheetId="2" hidden="1">{"'Sheet1'!$L$16"}</definedName>
    <definedName name="Viet" hidden="1">{"'Sheet1'!$L$16"}</definedName>
    <definedName name="VLBS">#N/A</definedName>
    <definedName name="vlc" localSheetId="2">#REF!</definedName>
    <definedName name="WIRE1">5</definedName>
    <definedName name="wl" localSheetId="2">#REF!</definedName>
    <definedName name="wrn.aaa." localSheetId="2" hidden="1">{#N/A,#N/A,FALSE,"Sheet1";#N/A,#N/A,FALSE,"Sheet1";#N/A,#N/A,FALSE,"Sheet1"}</definedName>
    <definedName name="wrn.aaa." hidden="1">{#N/A,#N/A,FALSE,"Sheet1";#N/A,#N/A,FALSE,"Sheet1";#N/A,#N/A,FALSE,"Sheet1"}</definedName>
    <definedName name="wrn.chi._.tiÆt." localSheetId="2" hidden="1">{#N/A,#N/A,FALSE,"Chi tiÆt"}</definedName>
    <definedName name="wrn.chi._.tiÆt." hidden="1">{#N/A,#N/A,FALSE,"Chi tiÆt"}</definedName>
    <definedName name="wrn.cong." localSheetId="2" hidden="1">{#N/A,#N/A,FALSE,"Sheet1"}</definedName>
    <definedName name="wrn.cong." hidden="1">{#N/A,#N/A,FALSE,"Sheet1"}</definedName>
    <definedName name="wrn.Report." localSheetId="2" hidden="1">{"Offgrid",#N/A,FALSE,"OFFGRID";"Region",#N/A,FALSE,"REGION";"Offgrid -2",#N/A,FALSE,"OFFGRID";"WTP",#N/A,FALSE,"WTP";"WTP -2",#N/A,FALSE,"WTP";"Project",#N/A,FALSE,"PROJECT";"Summary -2",#N/A,FALSE,"SUMMARY"}</definedName>
    <definedName name="wrn.Report." hidden="1">{"Offgrid",#N/A,FALSE,"OFFGRID";"Region",#N/A,FALSE,"REGION";"Offgrid -2",#N/A,FALSE,"OFFGRID";"WTP",#N/A,FALSE,"WTP";"WTP -2",#N/A,FALSE,"WTP";"Project",#N/A,FALSE,"PROJECT";"Summary -2",#N/A,FALSE,"SUMMARY"}</definedName>
    <definedName name="wrn.vd." localSheetId="2" hidden="1">{#N/A,#N/A,TRUE,"BT M200 da 10x20"}</definedName>
    <definedName name="wrn.vd." hidden="1">{#N/A,#N/A,TRUE,"BT M200 da 10x20"}</definedName>
    <definedName name="wrnf.report" localSheetId="2" hidden="1">{"Offgrid",#N/A,FALSE,"OFFGRID";"Region",#N/A,FALSE,"REGION";"Offgrid -2",#N/A,FALSE,"OFFGRID";"WTP",#N/A,FALSE,"WTP";"WTP -2",#N/A,FALSE,"WTP";"Project",#N/A,FALSE,"PROJECT";"Summary -2",#N/A,FALSE,"SUMMARY"}</definedName>
    <definedName name="wrnf.report" hidden="1">{"Offgrid",#N/A,FALSE,"OFFGRID";"Region",#N/A,FALSE,"REGION";"Offgrid -2",#N/A,FALSE,"OFFGRID";"WTP",#N/A,FALSE,"WTP";"WTP -2",#N/A,FALSE,"WTP";"Project",#N/A,FALSE,"PROJECT";"Summary -2",#N/A,FALSE,"SUMMARY"}</definedName>
    <definedName name="Ws" localSheetId="2">#REF!</definedName>
    <definedName name="XBCNCKT">5600</definedName>
    <definedName name="xc" localSheetId="2">#REF!</definedName>
    <definedName name="XCCT">0.5</definedName>
    <definedName name="XDCBT10" localSheetId="2">{"Book1","Bang chia luong.xls"}</definedName>
    <definedName name="XDCBT10">{"Book1","Bang chia luong.xls"}</definedName>
    <definedName name="Xe_lao_dÇm" localSheetId="2">#REF!</definedName>
    <definedName name="xls" localSheetId="2" hidden="1">{"'Sheet1'!$L$16"}</definedName>
    <definedName name="xls" hidden="1">{"'Sheet1'!$L$16"}</definedName>
    <definedName name="xlttbninh" localSheetId="2" hidden="1">{"'Sheet1'!$L$16"}</definedName>
    <definedName name="xlttbninh" hidden="1">{"'Sheet1'!$L$16"}</definedName>
    <definedName name="XTKKTTC">7500</definedName>
    <definedName name="xuclat1" localSheetId="2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0" l="1"/>
  <c r="D14" i="12" l="1"/>
  <c r="C9" i="12"/>
  <c r="C8" i="12" s="1"/>
  <c r="D12" i="12"/>
  <c r="N13" i="17"/>
  <c r="K12" i="17"/>
  <c r="K10" i="17"/>
  <c r="A3" i="17"/>
  <c r="H155" i="2" l="1"/>
  <c r="I155" i="2"/>
  <c r="J155" i="2"/>
  <c r="K155" i="2"/>
  <c r="L155" i="2"/>
  <c r="N155" i="2"/>
  <c r="O155" i="2"/>
  <c r="P155" i="2"/>
  <c r="Q155" i="2"/>
  <c r="R155" i="2"/>
  <c r="M10" i="17" s="1"/>
  <c r="K146" i="2"/>
  <c r="L146" i="2"/>
  <c r="P146" i="2"/>
  <c r="Q146" i="2"/>
  <c r="I142" i="2"/>
  <c r="J142" i="2"/>
  <c r="K142" i="2"/>
  <c r="L142" i="2"/>
  <c r="N142" i="2"/>
  <c r="O142" i="2"/>
  <c r="P142" i="2"/>
  <c r="Q142" i="2"/>
  <c r="R142" i="2"/>
  <c r="L11" i="17" s="1"/>
  <c r="I139" i="2"/>
  <c r="J139" i="2"/>
  <c r="K139" i="2"/>
  <c r="L139" i="2"/>
  <c r="N139" i="2"/>
  <c r="O139" i="2"/>
  <c r="P139" i="2"/>
  <c r="Q139" i="2"/>
  <c r="R139" i="2"/>
  <c r="L10" i="17" s="1"/>
  <c r="H96" i="2"/>
  <c r="I96" i="2"/>
  <c r="J96" i="2"/>
  <c r="K96" i="2"/>
  <c r="L96" i="2"/>
  <c r="N96" i="2"/>
  <c r="O96" i="2"/>
  <c r="P96" i="2"/>
  <c r="Q96" i="2"/>
  <c r="R96" i="2"/>
  <c r="I76" i="2"/>
  <c r="J76" i="2"/>
  <c r="P76" i="2"/>
  <c r="Q76" i="2"/>
  <c r="I70" i="2"/>
  <c r="L70" i="2"/>
  <c r="N70" i="2"/>
  <c r="P70" i="2"/>
  <c r="Q70" i="2"/>
  <c r="R70" i="2"/>
  <c r="I60" i="2"/>
  <c r="J60" i="2"/>
  <c r="K60" i="2"/>
  <c r="N60" i="2"/>
  <c r="P60" i="2"/>
  <c r="Q60" i="2"/>
  <c r="R60" i="2"/>
  <c r="I11" i="2"/>
  <c r="J11" i="2"/>
  <c r="K11" i="2"/>
  <c r="L11" i="2"/>
  <c r="N11" i="2"/>
  <c r="P11" i="2"/>
  <c r="Q11" i="2"/>
  <c r="R11" i="2"/>
  <c r="I10" i="17" s="1"/>
  <c r="T11" i="2"/>
  <c r="K14" i="10" l="1"/>
  <c r="K15" i="10"/>
  <c r="K12" i="10"/>
  <c r="K13" i="10"/>
  <c r="K11" i="10"/>
  <c r="K10" i="10" s="1"/>
  <c r="K9" i="10" s="1"/>
  <c r="H13" i="17" l="1"/>
  <c r="M106" i="2" l="1"/>
  <c r="S106" i="2" s="1"/>
  <c r="P29" i="2" l="1"/>
  <c r="Q29" i="2"/>
  <c r="P90" i="2"/>
  <c r="Q90" i="2"/>
  <c r="R90" i="2"/>
  <c r="P100" i="2"/>
  <c r="Q100" i="2"/>
  <c r="R100" i="2"/>
  <c r="Q129" i="2"/>
  <c r="P157" i="2"/>
  <c r="Q157" i="2"/>
  <c r="R157" i="2"/>
  <c r="M11" i="17" s="1"/>
  <c r="P159" i="2"/>
  <c r="Q159" i="2"/>
  <c r="S14" i="2"/>
  <c r="M156" i="2"/>
  <c r="M158" i="2"/>
  <c r="S158" i="2" s="1"/>
  <c r="S157" i="2" s="1"/>
  <c r="S11" i="17" s="1"/>
  <c r="M160" i="2"/>
  <c r="S160" i="2" s="1"/>
  <c r="M161" i="2"/>
  <c r="M162" i="2"/>
  <c r="S162" i="2" s="1"/>
  <c r="M13" i="2"/>
  <c r="M14" i="2"/>
  <c r="M15" i="2"/>
  <c r="S15" i="2" s="1"/>
  <c r="M16" i="2"/>
  <c r="S16" i="2" s="1"/>
  <c r="M17" i="2"/>
  <c r="S17" i="2" s="1"/>
  <c r="M18" i="2"/>
  <c r="S18" i="2" s="1"/>
  <c r="M19" i="2"/>
  <c r="S19" i="2" s="1"/>
  <c r="M20" i="2"/>
  <c r="S20" i="2" s="1"/>
  <c r="M21" i="2"/>
  <c r="S21" i="2" s="1"/>
  <c r="M22" i="2"/>
  <c r="S22" i="2" s="1"/>
  <c r="M23" i="2"/>
  <c r="S23" i="2" s="1"/>
  <c r="M24" i="2"/>
  <c r="S24" i="2" s="1"/>
  <c r="M25" i="2"/>
  <c r="S25" i="2" s="1"/>
  <c r="M27" i="2"/>
  <c r="S27" i="2" s="1"/>
  <c r="M28" i="2"/>
  <c r="S28" i="2" s="1"/>
  <c r="M35" i="2"/>
  <c r="S35" i="2" s="1"/>
  <c r="M36" i="2"/>
  <c r="S36" i="2" s="1"/>
  <c r="M37" i="2"/>
  <c r="S37" i="2" s="1"/>
  <c r="M38" i="2"/>
  <c r="S38" i="2" s="1"/>
  <c r="M39" i="2"/>
  <c r="S39" i="2" s="1"/>
  <c r="M40" i="2"/>
  <c r="S40" i="2" s="1"/>
  <c r="M41" i="2"/>
  <c r="S41" i="2" s="1"/>
  <c r="M42" i="2"/>
  <c r="M43" i="2"/>
  <c r="M44" i="2"/>
  <c r="M45" i="2"/>
  <c r="S45" i="2" s="1"/>
  <c r="M46" i="2"/>
  <c r="S46" i="2" s="1"/>
  <c r="M47" i="2"/>
  <c r="S47" i="2" s="1"/>
  <c r="M49" i="2"/>
  <c r="M50" i="2"/>
  <c r="S50" i="2" s="1"/>
  <c r="M51" i="2"/>
  <c r="S51" i="2" s="1"/>
  <c r="M53" i="2"/>
  <c r="S53" i="2" s="1"/>
  <c r="M61" i="2"/>
  <c r="M62" i="2"/>
  <c r="S62" i="2" s="1"/>
  <c r="M63" i="2"/>
  <c r="S63" i="2" s="1"/>
  <c r="M64" i="2"/>
  <c r="S64" i="2" s="1"/>
  <c r="M65" i="2"/>
  <c r="S65" i="2" s="1"/>
  <c r="M67" i="2"/>
  <c r="S67" i="2" s="1"/>
  <c r="M68" i="2"/>
  <c r="S68" i="2" s="1"/>
  <c r="M69" i="2"/>
  <c r="S69" i="2" s="1"/>
  <c r="M71" i="2"/>
  <c r="M75" i="2"/>
  <c r="S75" i="2" s="1"/>
  <c r="M77" i="2"/>
  <c r="M78" i="2"/>
  <c r="S78" i="2" s="1"/>
  <c r="M80" i="2"/>
  <c r="S80" i="2" s="1"/>
  <c r="M83" i="2"/>
  <c r="S83" i="2" s="1"/>
  <c r="M84" i="2"/>
  <c r="S84" i="2" s="1"/>
  <c r="M85" i="2"/>
  <c r="S85" i="2" s="1"/>
  <c r="M88" i="2"/>
  <c r="M91" i="2"/>
  <c r="S91" i="2" s="1"/>
  <c r="M92" i="2"/>
  <c r="S92" i="2" s="1"/>
  <c r="M93" i="2"/>
  <c r="S93" i="2" s="1"/>
  <c r="M94" i="2"/>
  <c r="S94" i="2" s="1"/>
  <c r="M95" i="2"/>
  <c r="S95" i="2" s="1"/>
  <c r="M97" i="2"/>
  <c r="M98" i="2"/>
  <c r="S98" i="2" s="1"/>
  <c r="M99" i="2"/>
  <c r="S99" i="2" s="1"/>
  <c r="M107" i="2"/>
  <c r="S107" i="2" s="1"/>
  <c r="M108" i="2"/>
  <c r="S108" i="2" s="1"/>
  <c r="M109" i="2"/>
  <c r="S109" i="2" s="1"/>
  <c r="M110" i="2"/>
  <c r="S110" i="2" s="1"/>
  <c r="M111" i="2"/>
  <c r="S111" i="2" s="1"/>
  <c r="M112" i="2"/>
  <c r="S112" i="2" s="1"/>
  <c r="M113" i="2"/>
  <c r="S113" i="2" s="1"/>
  <c r="M115" i="2"/>
  <c r="S115" i="2" s="1"/>
  <c r="M116" i="2"/>
  <c r="S116" i="2" s="1"/>
  <c r="M120" i="2"/>
  <c r="S120" i="2" s="1"/>
  <c r="M121" i="2"/>
  <c r="S121" i="2" s="1"/>
  <c r="M123" i="2"/>
  <c r="S123" i="2" s="1"/>
  <c r="M126" i="2"/>
  <c r="S126" i="2" s="1"/>
  <c r="M128" i="2"/>
  <c r="S128" i="2" s="1"/>
  <c r="M130" i="2"/>
  <c r="M134" i="2"/>
  <c r="S134" i="2" s="1"/>
  <c r="M135" i="2"/>
  <c r="M137" i="2"/>
  <c r="S137" i="2" s="1"/>
  <c r="M140" i="2"/>
  <c r="M141" i="2"/>
  <c r="S141" i="2" s="1"/>
  <c r="M143" i="2"/>
  <c r="M144" i="2"/>
  <c r="S144" i="2" s="1"/>
  <c r="M145" i="2"/>
  <c r="S145" i="2" s="1"/>
  <c r="M152" i="2"/>
  <c r="M153" i="2"/>
  <c r="S153" i="2" s="1"/>
  <c r="M12" i="2"/>
  <c r="P125" i="2"/>
  <c r="Q125" i="2"/>
  <c r="R125" i="2"/>
  <c r="T125" i="2"/>
  <c r="P127" i="2"/>
  <c r="Q127" i="2"/>
  <c r="R127" i="2"/>
  <c r="J11" i="17" s="1"/>
  <c r="T127" i="2"/>
  <c r="P129" i="2"/>
  <c r="T129" i="2"/>
  <c r="T157" i="2"/>
  <c r="T142" i="2"/>
  <c r="P132" i="2"/>
  <c r="Q132" i="2"/>
  <c r="R132" i="2"/>
  <c r="T132" i="2"/>
  <c r="T100" i="2"/>
  <c r="T90" i="2"/>
  <c r="U34" i="2"/>
  <c r="T159" i="2"/>
  <c r="T146" i="2"/>
  <c r="P122" i="2"/>
  <c r="P119" i="2" s="1"/>
  <c r="Q122" i="2"/>
  <c r="Q119" i="2" s="1"/>
  <c r="R122" i="2"/>
  <c r="R119" i="2" s="1"/>
  <c r="T122" i="2"/>
  <c r="T119" i="2" s="1"/>
  <c r="T76" i="2"/>
  <c r="T70" i="2"/>
  <c r="T60" i="2"/>
  <c r="T29" i="2"/>
  <c r="P26" i="2"/>
  <c r="Q26" i="2"/>
  <c r="R26" i="2"/>
  <c r="I11" i="17" s="1"/>
  <c r="T26" i="2"/>
  <c r="R152" i="2"/>
  <c r="R146" i="2" s="1"/>
  <c r="L12" i="17" s="1"/>
  <c r="L9" i="17" s="1"/>
  <c r="R49" i="2"/>
  <c r="R130" i="2"/>
  <c r="R161" i="2"/>
  <c r="R159" i="2" s="1"/>
  <c r="U161" i="2"/>
  <c r="U141" i="2"/>
  <c r="U140" i="2"/>
  <c r="R44" i="2"/>
  <c r="R43" i="2"/>
  <c r="R42" i="2"/>
  <c r="R41" i="2"/>
  <c r="U130" i="2"/>
  <c r="U92" i="2"/>
  <c r="U78" i="2"/>
  <c r="U65" i="2"/>
  <c r="U47" i="2"/>
  <c r="U46" i="2"/>
  <c r="U45" i="2"/>
  <c r="U44" i="2"/>
  <c r="U43" i="2"/>
  <c r="U42" i="2"/>
  <c r="R88" i="2"/>
  <c r="R76" i="2" s="1"/>
  <c r="T57" i="2"/>
  <c r="Q89" i="2" l="1"/>
  <c r="T89" i="2"/>
  <c r="P89" i="2"/>
  <c r="S152" i="2"/>
  <c r="S61" i="2"/>
  <c r="S156" i="2"/>
  <c r="S155" i="2" s="1"/>
  <c r="S10" i="17" s="1"/>
  <c r="M155" i="2"/>
  <c r="S97" i="2"/>
  <c r="S96" i="2" s="1"/>
  <c r="M96" i="2"/>
  <c r="S77" i="2"/>
  <c r="R89" i="2"/>
  <c r="J10" i="17"/>
  <c r="S12" i="2"/>
  <c r="M11" i="2"/>
  <c r="S143" i="2"/>
  <c r="S142" i="2" s="1"/>
  <c r="R11" i="17" s="1"/>
  <c r="M142" i="2"/>
  <c r="S71" i="2"/>
  <c r="S135" i="2"/>
  <c r="E11" i="17"/>
  <c r="M9" i="17"/>
  <c r="S140" i="2"/>
  <c r="S139" i="2" s="1"/>
  <c r="R10" i="17" s="1"/>
  <c r="M139" i="2"/>
  <c r="R154" i="2"/>
  <c r="M12" i="17"/>
  <c r="Q154" i="2"/>
  <c r="Q124" i="2"/>
  <c r="S88" i="2"/>
  <c r="S44" i="2"/>
  <c r="S130" i="2"/>
  <c r="S43" i="2"/>
  <c r="Q138" i="2"/>
  <c r="S42" i="2"/>
  <c r="S161" i="2"/>
  <c r="P124" i="2"/>
  <c r="P154" i="2"/>
  <c r="S49" i="2"/>
  <c r="P138" i="2"/>
  <c r="P59" i="2"/>
  <c r="P58" i="2" s="1"/>
  <c r="R59" i="2"/>
  <c r="Q59" i="2"/>
  <c r="Q58" i="2" s="1"/>
  <c r="R138" i="2"/>
  <c r="T124" i="2"/>
  <c r="S90" i="2"/>
  <c r="S13" i="2"/>
  <c r="T10" i="2"/>
  <c r="T154" i="2"/>
  <c r="U40" i="2"/>
  <c r="T59" i="2"/>
  <c r="Q10" i="2"/>
  <c r="P10" i="2"/>
  <c r="F11" i="17" l="1"/>
  <c r="C10" i="17"/>
  <c r="S11" i="2"/>
  <c r="O10" i="17" s="1"/>
  <c r="G10" i="17"/>
  <c r="N10" i="17"/>
  <c r="K11" i="17"/>
  <c r="Q11" i="17"/>
  <c r="F10" i="17"/>
  <c r="T58" i="2"/>
  <c r="P9" i="2"/>
  <c r="Q9" i="2"/>
  <c r="K9" i="17" l="1"/>
  <c r="N11" i="17"/>
  <c r="P43" i="2"/>
  <c r="F14" i="10" l="1"/>
  <c r="G14" i="10"/>
  <c r="H14" i="10"/>
  <c r="I14" i="10"/>
  <c r="J14" i="10"/>
  <c r="L14" i="10"/>
  <c r="M14" i="10"/>
  <c r="N14" i="10"/>
  <c r="O14" i="10"/>
  <c r="O9" i="10" s="1"/>
  <c r="P14" i="10"/>
  <c r="E14" i="10"/>
  <c r="Q15" i="10"/>
  <c r="Q14" i="10" s="1"/>
  <c r="Q12" i="10"/>
  <c r="Q13" i="10"/>
  <c r="Q11" i="10"/>
  <c r="O10" i="10"/>
  <c r="P10" i="10"/>
  <c r="P9" i="10" s="1"/>
  <c r="N13" i="10" l="1"/>
  <c r="N10" i="10" s="1"/>
  <c r="N9" i="10" s="1"/>
  <c r="G96" i="2" l="1"/>
  <c r="L10" i="10" l="1"/>
  <c r="L9" i="10" s="1"/>
  <c r="M13" i="10"/>
  <c r="M12" i="10"/>
  <c r="M10" i="10" s="1"/>
  <c r="M9" i="10" s="1"/>
  <c r="T139" i="2" l="1"/>
  <c r="H157" i="2"/>
  <c r="I157" i="2"/>
  <c r="J157" i="2"/>
  <c r="K157" i="2"/>
  <c r="L157" i="2"/>
  <c r="N157" i="2"/>
  <c r="O157" i="2"/>
  <c r="H159" i="2"/>
  <c r="I159" i="2"/>
  <c r="J159" i="2"/>
  <c r="K159" i="2"/>
  <c r="G159" i="2"/>
  <c r="G155" i="2"/>
  <c r="G146" i="2"/>
  <c r="G142" i="2"/>
  <c r="G139" i="2"/>
  <c r="H136" i="2"/>
  <c r="I136" i="2"/>
  <c r="J136" i="2"/>
  <c r="K136" i="2"/>
  <c r="L136" i="2"/>
  <c r="N136" i="2"/>
  <c r="O136" i="2"/>
  <c r="H133" i="2"/>
  <c r="I133" i="2"/>
  <c r="J133" i="2"/>
  <c r="K133" i="2"/>
  <c r="L133" i="2"/>
  <c r="N133" i="2"/>
  <c r="O133" i="2"/>
  <c r="I125" i="2"/>
  <c r="J125" i="2"/>
  <c r="K125" i="2"/>
  <c r="L125" i="2"/>
  <c r="N125" i="2"/>
  <c r="O125" i="2"/>
  <c r="H127" i="2"/>
  <c r="I127" i="2"/>
  <c r="J127" i="2"/>
  <c r="K127" i="2"/>
  <c r="L127" i="2"/>
  <c r="N127" i="2"/>
  <c r="O127" i="2"/>
  <c r="H129" i="2"/>
  <c r="I129" i="2"/>
  <c r="J129" i="2"/>
  <c r="L129" i="2"/>
  <c r="N129" i="2"/>
  <c r="O129" i="2"/>
  <c r="G129" i="2"/>
  <c r="H122" i="2"/>
  <c r="H119" i="2" s="1"/>
  <c r="I122" i="2"/>
  <c r="J122" i="2"/>
  <c r="J119" i="2" s="1"/>
  <c r="K122" i="2"/>
  <c r="K119" i="2" s="1"/>
  <c r="L122" i="2"/>
  <c r="L119" i="2" s="1"/>
  <c r="N122" i="2"/>
  <c r="N119" i="2" s="1"/>
  <c r="O122" i="2"/>
  <c r="O119" i="2" s="1"/>
  <c r="I100" i="2"/>
  <c r="N100" i="2"/>
  <c r="G100" i="2"/>
  <c r="I90" i="2"/>
  <c r="I89" i="2" s="1"/>
  <c r="J90" i="2"/>
  <c r="K90" i="2"/>
  <c r="L90" i="2"/>
  <c r="N90" i="2"/>
  <c r="N89" i="2" s="1"/>
  <c r="G90" i="2"/>
  <c r="G76" i="2"/>
  <c r="G70" i="2"/>
  <c r="G60" i="2"/>
  <c r="I29" i="2"/>
  <c r="G29" i="2"/>
  <c r="H26" i="2"/>
  <c r="I26" i="2"/>
  <c r="J26" i="2"/>
  <c r="L26" i="2"/>
  <c r="N26" i="2"/>
  <c r="O26" i="2"/>
  <c r="G26" i="2"/>
  <c r="M127" i="2" l="1"/>
  <c r="S127" i="2" s="1"/>
  <c r="M90" i="2"/>
  <c r="M125" i="2"/>
  <c r="S125" i="2" s="1"/>
  <c r="M136" i="2"/>
  <c r="M157" i="2"/>
  <c r="I119" i="2"/>
  <c r="M119" i="2" s="1"/>
  <c r="S119" i="2" s="1"/>
  <c r="M122" i="2"/>
  <c r="S122" i="2" s="1"/>
  <c r="M133" i="2"/>
  <c r="T138" i="2"/>
  <c r="T9" i="2" s="1"/>
  <c r="H132" i="2"/>
  <c r="J154" i="2"/>
  <c r="N132" i="2"/>
  <c r="L124" i="2"/>
  <c r="L132" i="2"/>
  <c r="J132" i="2"/>
  <c r="I124" i="2"/>
  <c r="H154" i="2"/>
  <c r="O132" i="2"/>
  <c r="L138" i="2"/>
  <c r="I132" i="2"/>
  <c r="K138" i="2"/>
  <c r="I154" i="2"/>
  <c r="J124" i="2"/>
  <c r="O124" i="2"/>
  <c r="K154" i="2"/>
  <c r="N124" i="2"/>
  <c r="K132" i="2"/>
  <c r="I59" i="2"/>
  <c r="S136" i="2" l="1"/>
  <c r="E12" i="17"/>
  <c r="S133" i="2"/>
  <c r="Q10" i="17" s="1"/>
  <c r="E10" i="17"/>
  <c r="E9" i="17" s="1"/>
  <c r="G11" i="17"/>
  <c r="M132" i="2"/>
  <c r="S132" i="2" s="1"/>
  <c r="O56" i="2"/>
  <c r="O55" i="2"/>
  <c r="O52" i="2"/>
  <c r="L52" i="2"/>
  <c r="M52" i="2" s="1"/>
  <c r="S52" i="2" s="1"/>
  <c r="Q12" i="17" l="1"/>
  <c r="Q9" i="17" s="1"/>
  <c r="O95" i="2"/>
  <c r="O90" i="2" s="1"/>
  <c r="O86" i="2" l="1"/>
  <c r="O75" i="2"/>
  <c r="O66" i="2"/>
  <c r="O60" i="2" l="1"/>
  <c r="O70" i="2"/>
  <c r="O25" i="2"/>
  <c r="O11" i="2" s="1"/>
  <c r="O48" i="2" l="1"/>
  <c r="N160" i="2"/>
  <c r="U160" i="2" s="1"/>
  <c r="O160" i="2" l="1"/>
  <c r="O159" i="2" s="1"/>
  <c r="N159" i="2"/>
  <c r="O47" i="2"/>
  <c r="O40" i="2"/>
  <c r="N38" i="2"/>
  <c r="O38" i="2" s="1"/>
  <c r="N37" i="2"/>
  <c r="O37" i="2" s="1"/>
  <c r="N36" i="2"/>
  <c r="N154" i="2" l="1"/>
  <c r="O154" i="2"/>
  <c r="O36" i="2"/>
  <c r="O29" i="2" s="1"/>
  <c r="N29" i="2"/>
  <c r="O153" i="2"/>
  <c r="O114" i="2"/>
  <c r="O112" i="2"/>
  <c r="O111" i="2"/>
  <c r="O110" i="2"/>
  <c r="O107" i="2"/>
  <c r="O83" i="2"/>
  <c r="O76" i="2" s="1"/>
  <c r="O10" i="2" l="1"/>
  <c r="O59" i="2"/>
  <c r="O103" i="2" l="1"/>
  <c r="O102" i="2"/>
  <c r="O101" i="2"/>
  <c r="O100" i="2" l="1"/>
  <c r="O89" i="2" l="1"/>
  <c r="O58" i="2" s="1"/>
  <c r="N10" i="2"/>
  <c r="G11" i="2" l="1"/>
  <c r="H23" i="2"/>
  <c r="L66" i="2"/>
  <c r="M66" i="2" l="1"/>
  <c r="L60" i="2"/>
  <c r="S66" i="2" l="1"/>
  <c r="S60" i="2" s="1"/>
  <c r="P10" i="17" s="1"/>
  <c r="M60" i="2"/>
  <c r="E13" i="12"/>
  <c r="D13" i="12" s="1"/>
  <c r="E11" i="12"/>
  <c r="D11" i="12" s="1"/>
  <c r="D10" i="17" l="1"/>
  <c r="T10" i="17"/>
  <c r="H10" i="17" l="1"/>
  <c r="L118" i="2" l="1"/>
  <c r="M118" i="2" s="1"/>
  <c r="S118" i="2" s="1"/>
  <c r="L117" i="2"/>
  <c r="M117" i="2" s="1"/>
  <c r="S117" i="2" s="1"/>
  <c r="H54" i="2"/>
  <c r="L54" i="2" s="1"/>
  <c r="M54" i="2" s="1"/>
  <c r="S54" i="2" s="1"/>
  <c r="L100" i="2" l="1"/>
  <c r="L89" i="2" s="1"/>
  <c r="H64" i="2" l="1"/>
  <c r="H63" i="2" l="1"/>
  <c r="H60" i="2" s="1"/>
  <c r="K28" i="2" l="1"/>
  <c r="K26" i="2" s="1"/>
  <c r="M26" i="2" s="1"/>
  <c r="C11" i="17" l="1"/>
  <c r="A2" i="2"/>
  <c r="A3" i="10" s="1"/>
  <c r="E10" i="10" l="1"/>
  <c r="G125" i="2"/>
  <c r="G122" i="2"/>
  <c r="G119" i="2" s="1"/>
  <c r="G157" i="2"/>
  <c r="G154" i="2" s="1"/>
  <c r="G138" i="2" l="1"/>
  <c r="E9" i="10"/>
  <c r="G127" i="2"/>
  <c r="G124" i="2" s="1"/>
  <c r="G136" i="2"/>
  <c r="G133" i="2"/>
  <c r="G132" i="2" l="1"/>
  <c r="G89" i="2"/>
  <c r="I58" i="2"/>
  <c r="G59" i="2"/>
  <c r="I10" i="2"/>
  <c r="H24" i="2"/>
  <c r="H126" i="2"/>
  <c r="H125" i="2" s="1"/>
  <c r="H124" i="2" s="1"/>
  <c r="L87" i="2"/>
  <c r="M87" i="2" s="1"/>
  <c r="S87" i="2" s="1"/>
  <c r="N87" i="2" l="1"/>
  <c r="N76" i="2" s="1"/>
  <c r="G58" i="2"/>
  <c r="H57" i="2"/>
  <c r="L57" i="2" s="1"/>
  <c r="M57" i="2" s="1"/>
  <c r="L163" i="2"/>
  <c r="M163" i="2" s="1"/>
  <c r="S163" i="2" s="1"/>
  <c r="S159" i="2" s="1"/>
  <c r="H86" i="2"/>
  <c r="H76" i="2" s="1"/>
  <c r="H56" i="2"/>
  <c r="L56" i="2" s="1"/>
  <c r="M56" i="2" s="1"/>
  <c r="S56" i="2" s="1"/>
  <c r="H55" i="2"/>
  <c r="L55" i="2" s="1"/>
  <c r="M55" i="2" s="1"/>
  <c r="S55" i="2" s="1"/>
  <c r="S154" i="2" l="1"/>
  <c r="S12" i="17"/>
  <c r="S9" i="17" s="1"/>
  <c r="R57" i="2"/>
  <c r="U57" i="2" s="1"/>
  <c r="N59" i="2"/>
  <c r="N58" i="2" s="1"/>
  <c r="L29" i="2"/>
  <c r="L10" i="2" s="1"/>
  <c r="L159" i="2"/>
  <c r="L86" i="2"/>
  <c r="H22" i="2"/>
  <c r="H92" i="2"/>
  <c r="H90" i="2" s="1"/>
  <c r="H21" i="2"/>
  <c r="M86" i="2" l="1"/>
  <c r="S86" i="2" s="1"/>
  <c r="L76" i="2"/>
  <c r="L154" i="2"/>
  <c r="M154" i="2" s="1"/>
  <c r="M159" i="2"/>
  <c r="S57" i="2"/>
  <c r="L59" i="2"/>
  <c r="L58" i="2" s="1"/>
  <c r="L9" i="2" s="1"/>
  <c r="H140" i="2"/>
  <c r="H139" i="2" s="1"/>
  <c r="G12" i="17" l="1"/>
  <c r="G9" i="17" s="1"/>
  <c r="K74" i="2"/>
  <c r="M74" i="2" l="1"/>
  <c r="S74" i="2" s="1"/>
  <c r="K70" i="2"/>
  <c r="H16" i="2"/>
  <c r="H11" i="2" s="1"/>
  <c r="S26" i="2"/>
  <c r="O11" i="17" s="1"/>
  <c r="J73" i="2"/>
  <c r="M73" i="2" s="1"/>
  <c r="S73" i="2" s="1"/>
  <c r="H71" i="2" l="1"/>
  <c r="H70" i="2" l="1"/>
  <c r="H59" i="2" s="1"/>
  <c r="K114" i="2"/>
  <c r="M114" i="2" s="1"/>
  <c r="S114" i="2" s="1"/>
  <c r="K100" i="2" l="1"/>
  <c r="K89" i="2" s="1"/>
  <c r="K131" i="2"/>
  <c r="R131" i="2" l="1"/>
  <c r="R129" i="2" s="1"/>
  <c r="M131" i="2"/>
  <c r="K129" i="2"/>
  <c r="K82" i="2"/>
  <c r="M82" i="2" s="1"/>
  <c r="S82" i="2" s="1"/>
  <c r="K81" i="2"/>
  <c r="M81" i="2" s="1"/>
  <c r="S81" i="2" s="1"/>
  <c r="K79" i="2"/>
  <c r="F10" i="10"/>
  <c r="F9" i="10" s="1"/>
  <c r="G10" i="10"/>
  <c r="H10" i="10"/>
  <c r="I10" i="10"/>
  <c r="J10" i="10"/>
  <c r="M79" i="2" l="1"/>
  <c r="K76" i="2"/>
  <c r="R124" i="2"/>
  <c r="R58" i="2" s="1"/>
  <c r="J12" i="17"/>
  <c r="J9" i="17" s="1"/>
  <c r="S131" i="2"/>
  <c r="S129" i="2" s="1"/>
  <c r="S124" i="2" s="1"/>
  <c r="K124" i="2"/>
  <c r="M124" i="2" s="1"/>
  <c r="M129" i="2"/>
  <c r="I9" i="10"/>
  <c r="H9" i="10"/>
  <c r="Q10" i="10"/>
  <c r="Q9" i="10" s="1"/>
  <c r="J9" i="10"/>
  <c r="G9" i="10"/>
  <c r="K48" i="2"/>
  <c r="M48" i="2" s="1"/>
  <c r="E14" i="12" l="1"/>
  <c r="T13" i="17"/>
  <c r="S79" i="2"/>
  <c r="S76" i="2" s="1"/>
  <c r="M76" i="2"/>
  <c r="K59" i="2"/>
  <c r="K58" i="2" s="1"/>
  <c r="R48" i="2"/>
  <c r="R29" i="2" s="1"/>
  <c r="I12" i="17" s="1"/>
  <c r="K29" i="2"/>
  <c r="K10" i="2" s="1"/>
  <c r="J32" i="2"/>
  <c r="M32" i="2" s="1"/>
  <c r="S32" i="2" s="1"/>
  <c r="N12" i="17" l="1"/>
  <c r="I9" i="17"/>
  <c r="K9" i="2"/>
  <c r="S48" i="2"/>
  <c r="R10" i="2"/>
  <c r="R9" i="2" s="1"/>
  <c r="U48" i="2"/>
  <c r="J72" i="2"/>
  <c r="M72" i="2" l="1"/>
  <c r="J70" i="2"/>
  <c r="N9" i="17"/>
  <c r="J59" i="2"/>
  <c r="M59" i="2" s="1"/>
  <c r="J101" i="2"/>
  <c r="M101" i="2" s="1"/>
  <c r="S101" i="2" s="1"/>
  <c r="J102" i="2"/>
  <c r="M102" i="2" s="1"/>
  <c r="S102" i="2" s="1"/>
  <c r="J151" i="2"/>
  <c r="M151" i="2" s="1"/>
  <c r="S151" i="2" s="1"/>
  <c r="H150" i="2"/>
  <c r="J150" i="2" s="1"/>
  <c r="M150" i="2" s="1"/>
  <c r="S150" i="2" s="1"/>
  <c r="H149" i="2"/>
  <c r="H146" i="2" s="1"/>
  <c r="N8" i="17" l="1"/>
  <c r="W10" i="17"/>
  <c r="W11" i="17"/>
  <c r="W12" i="17"/>
  <c r="S72" i="2"/>
  <c r="S70" i="2" s="1"/>
  <c r="M70" i="2"/>
  <c r="J149" i="2"/>
  <c r="M149" i="2" s="1"/>
  <c r="S149" i="2" s="1"/>
  <c r="J148" i="2"/>
  <c r="P11" i="17" l="1"/>
  <c r="S59" i="2"/>
  <c r="M148" i="2"/>
  <c r="S148" i="2" s="1"/>
  <c r="J146" i="2"/>
  <c r="D11" i="17"/>
  <c r="J138" i="2"/>
  <c r="J105" i="2"/>
  <c r="M105" i="2" s="1"/>
  <c r="S105" i="2" s="1"/>
  <c r="J104" i="2"/>
  <c r="M104" i="2" s="1"/>
  <c r="S104" i="2" s="1"/>
  <c r="J34" i="2"/>
  <c r="M34" i="2" s="1"/>
  <c r="S34" i="2" s="1"/>
  <c r="H11" i="17" l="1"/>
  <c r="T11" i="17"/>
  <c r="H103" i="2"/>
  <c r="J33" i="2"/>
  <c r="M33" i="2" s="1"/>
  <c r="S33" i="2" s="1"/>
  <c r="H36" i="2"/>
  <c r="J103" i="2" l="1"/>
  <c r="M103" i="2" s="1"/>
  <c r="S103" i="2" s="1"/>
  <c r="S100" i="2" s="1"/>
  <c r="H100" i="2"/>
  <c r="H89" i="2" s="1"/>
  <c r="S89" i="2" l="1"/>
  <c r="S58" i="2" s="1"/>
  <c r="P12" i="17"/>
  <c r="P9" i="17" s="1"/>
  <c r="J100" i="2"/>
  <c r="J89" i="2" s="1"/>
  <c r="H144" i="2"/>
  <c r="H142" i="2" l="1"/>
  <c r="H138" i="2" s="1"/>
  <c r="M100" i="2"/>
  <c r="H58" i="2"/>
  <c r="I147" i="2"/>
  <c r="M147" i="2" l="1"/>
  <c r="I146" i="2"/>
  <c r="M89" i="2"/>
  <c r="D12" i="17"/>
  <c r="D9" i="17" s="1"/>
  <c r="N147" i="2"/>
  <c r="J58" i="2"/>
  <c r="M58" i="2" s="1"/>
  <c r="H39" i="2"/>
  <c r="G10" i="2"/>
  <c r="G9" i="2" s="1"/>
  <c r="U147" i="2" l="1"/>
  <c r="N146" i="2"/>
  <c r="S147" i="2"/>
  <c r="M146" i="2"/>
  <c r="I138" i="2"/>
  <c r="O147" i="2"/>
  <c r="O146" i="2" s="1"/>
  <c r="H30" i="2"/>
  <c r="F12" i="17" l="1"/>
  <c r="F9" i="17" s="1"/>
  <c r="S146" i="2"/>
  <c r="I9" i="2"/>
  <c r="M138" i="2"/>
  <c r="N138" i="2"/>
  <c r="N9" i="2" s="1"/>
  <c r="O138" i="2"/>
  <c r="O9" i="2" s="1"/>
  <c r="J30" i="2"/>
  <c r="M30" i="2" s="1"/>
  <c r="H29" i="2"/>
  <c r="R12" i="17" l="1"/>
  <c r="R9" i="17" s="1"/>
  <c r="S138" i="2"/>
  <c r="S30" i="2"/>
  <c r="Y1" i="2"/>
  <c r="J31" i="2" l="1"/>
  <c r="M31" i="2" s="1"/>
  <c r="H10" i="2"/>
  <c r="H9" i="2" s="1"/>
  <c r="S31" i="2" l="1"/>
  <c r="S29" i="2" s="1"/>
  <c r="M29" i="2"/>
  <c r="J29" i="2"/>
  <c r="J10" i="2" s="1"/>
  <c r="J9" i="2" s="1"/>
  <c r="U10" i="2" s="1"/>
  <c r="S10" i="2"/>
  <c r="S9" i="2" s="1"/>
  <c r="M10" i="2" l="1"/>
  <c r="M9" i="2" s="1"/>
  <c r="C12" i="17"/>
  <c r="O12" i="17"/>
  <c r="H12" i="17" l="1"/>
  <c r="H9" i="17" s="1"/>
  <c r="H8" i="17" s="1"/>
  <c r="C9" i="17"/>
  <c r="T12" i="17"/>
  <c r="T9" i="17" s="1"/>
  <c r="T8" i="17" s="1"/>
  <c r="O9" i="17"/>
  <c r="E10" i="12" l="1"/>
  <c r="D10" i="12" l="1"/>
  <c r="D9" i="12" s="1"/>
  <c r="D8" i="12" s="1"/>
  <c r="E9" i="12"/>
  <c r="E8" i="12" s="1"/>
</calcChain>
</file>

<file path=xl/sharedStrings.xml><?xml version="1.0" encoding="utf-8"?>
<sst xmlns="http://schemas.openxmlformats.org/spreadsheetml/2006/main" count="776" uniqueCount="397">
  <si>
    <t>Ghi chú</t>
  </si>
  <si>
    <t>A</t>
  </si>
  <si>
    <t>B</t>
  </si>
  <si>
    <t>I</t>
  </si>
  <si>
    <t>ĐVT: Triệu đồng</t>
  </si>
  <si>
    <t>Số TT</t>
  </si>
  <si>
    <t>Danh mục dự án</t>
  </si>
  <si>
    <t>Tổng mức đầu tư</t>
  </si>
  <si>
    <t>Số,  ngày, tháng, năm</t>
  </si>
  <si>
    <t>C</t>
  </si>
  <si>
    <t>D</t>
  </si>
  <si>
    <t>GIÁO DỤC, ĐÀO TẠO</t>
  </si>
  <si>
    <t xml:space="preserve">Thời gian thực hiện </t>
  </si>
  <si>
    <t>Tổng số</t>
  </si>
  <si>
    <t>TỔNG CỘNG</t>
  </si>
  <si>
    <t xml:space="preserve"> Số Quyết định chủ trương đầu tư, Quyết định đầu tư</t>
  </si>
  <si>
    <t>Điều chỉnh</t>
  </si>
  <si>
    <t>2022-2025</t>
  </si>
  <si>
    <t>LĨNH VỰC VĂN HOÁ</t>
  </si>
  <si>
    <t>Xây dựng cổng, hàng rào, sân trường THCS Quảng Đông</t>
  </si>
  <si>
    <t>Xây dựng nhà lớp học 2 tầng 4 phòng trường mầm non trung tâm xã Quảng Đông</t>
  </si>
  <si>
    <t>Hạ tầng kỹ thuật khu quy hoạch chi tiết khu dân cư Đồng Nương, thôn Phú Lộc 3, xã Quảng Phú</t>
  </si>
  <si>
    <t>2020-2022</t>
  </si>
  <si>
    <t>Quyết định số 1715/QĐ-UBND ngày 30/7/2020 của UBND huyện</t>
  </si>
  <si>
    <t>Hạ tầng kỹ thuật khu quy hoạch khu dân cư thôn Nam Lãnh xã Quảng Phú, huyện Quảng Trạch</t>
  </si>
  <si>
    <t>2019-2023</t>
  </si>
  <si>
    <t>Số 19/NQ-HĐND ngày 19/12/2018 của HĐND huyện; số 14/NQ-HĐND ngày 25/10/2022 của HĐND huyện</t>
  </si>
  <si>
    <t>Nâng cấp cổng,hàng rào điểm trường Mầm non Tân Phú,  xã Quảng Phú</t>
  </si>
  <si>
    <t>Tổng cộng ( tất cả các nguồn)</t>
  </si>
  <si>
    <t>Trong đó: NS xã</t>
  </si>
  <si>
    <t>Quảng Đông</t>
  </si>
  <si>
    <t>Quảng Phú</t>
  </si>
  <si>
    <t>Quảng Kim</t>
  </si>
  <si>
    <t>Quảng Hợp</t>
  </si>
  <si>
    <t>Nâng cấp khuôn viên Trường THCS Quảng Phú</t>
  </si>
  <si>
    <t>Ốp gạch, sơn, lợp mái, các hạng mục khuôn viên nhà lớp học 2 tầng trường mầm non Quảng Đông</t>
  </si>
  <si>
    <t>Xây dựng nhà vệ sinh trường THCS Quảng Đông</t>
  </si>
  <si>
    <t>Xây dựng nhà vệ sinh trường Tiểu học Quảng Đông</t>
  </si>
  <si>
    <t>LĨNH VỰC KINH TẾ</t>
  </si>
  <si>
    <t>GIAO THÔNG</t>
  </si>
  <si>
    <t>05/2022 ngày 20/6/2022</t>
  </si>
  <si>
    <t>2022</t>
  </si>
  <si>
    <t>2024</t>
  </si>
  <si>
    <t>12/2022 ngày 25/10/2022 của HĐND huyện</t>
  </si>
  <si>
    <t>Cải tạo dãy nhà lớp học 8 phòng, dãy nhà hiệu bộ trường tiểu học trung tâm xã Quảng Đông</t>
  </si>
  <si>
    <t>Nâng cấp đường, rảnh thoát nước khu đấu giá thôn Thọ sơn, xã Quảng Đông</t>
  </si>
  <si>
    <t>Nhà đa năng trường THCS Quảng Đông</t>
  </si>
  <si>
    <t>Nhà hiệu bộ và 01 phòng học trường mần non Quảng Đông</t>
  </si>
  <si>
    <t>LĨNH VỰC QUẢN LÝ NHÀ NƯỚC</t>
  </si>
  <si>
    <t>Lắp đặt hệ thống cửa sổ, cửa chính, vách kính và nhà để xe trụ sở UBND xã Quảng Đông</t>
  </si>
  <si>
    <t>Xây dựng nhà 2 tầng 8 phòng học bộ môn trường THCS Quảng Đông</t>
  </si>
  <si>
    <t>Xây dựng nhà làm việc trụ sở UBND xã Quảng Đông</t>
  </si>
  <si>
    <t>2026</t>
  </si>
  <si>
    <t>45/2024 ngày 24/5/2024</t>
  </si>
  <si>
    <t>Cải tạo thay thế hệ thống cửa của các dãy nhà lớp học và hiệu bộ trường THCS Quảng Đông</t>
  </si>
  <si>
    <t>NQ 33/2023 ngày 31/7/2023</t>
  </si>
  <si>
    <t>NQ15/2023 ngày 25/7/2023 của HĐND huyện</t>
  </si>
  <si>
    <t>QUY HOẠCH</t>
  </si>
  <si>
    <t>Xây dựng hệ thống hồ sơ địa chính và cơ sỡ dữ liệu quản lý đất đai xã Quảng Đông, huyện Quảng Trạch, tỉnh Quảng Bình</t>
  </si>
  <si>
    <t>NQ 43/2024 ngày 02/01/2024</t>
  </si>
  <si>
    <t>THUỶ LỢI</t>
  </si>
  <si>
    <t>2023</t>
  </si>
  <si>
    <t>2025</t>
  </si>
  <si>
    <t>Giảm</t>
  </si>
  <si>
    <t>THƯƠNG MẠI</t>
  </si>
  <si>
    <t>Nâng cấp cổng, tường rào chợ Quảng Phú</t>
  </si>
  <si>
    <t>13/NQ-HNĐ ngày 04/8/2021</t>
  </si>
  <si>
    <t>Sữa chữa bảo dưỡng khuôn viên trường tiểu học số 2 xã Quảng Phú</t>
  </si>
  <si>
    <t>18/NQ-HĐND ngày 28/12/2021</t>
  </si>
  <si>
    <t>Nâng cấp hạ tầng các tuyến đường khu dân cư tại thôn Nam Lãnh, thôn Hải Đông xã Quảng Phú</t>
  </si>
  <si>
    <t>05/NQ-HĐND ngày 20/6/2022</t>
  </si>
  <si>
    <t>Xây dựng nhà lớp học, bếp ăn và khuôn viên điểm trường Mầm non Phú Xuân, xã Quảng Phú</t>
  </si>
  <si>
    <t>Nhà hiệu bộ và các phòng chức năng trường tiểu học số 1 Quảng Phú</t>
  </si>
  <si>
    <t>Nâng cấp mương thoát nước chống ngập ứng thôn Hải Đông xã Quảng Phú</t>
  </si>
  <si>
    <t>12/NQ-HĐND ngày 25/10/2022</t>
  </si>
  <si>
    <t>Nâng cấp mương thoát nước chống ngập úng thôn Tân Phú và Phú Lộc 3, xã Quảng Phú</t>
  </si>
  <si>
    <t>2021</t>
  </si>
  <si>
    <t>30/NQ-HĐND ngày 31/5/2023</t>
  </si>
  <si>
    <t>Nhà văn hoá thôn Phú Xuân xã Quảng Phú</t>
  </si>
  <si>
    <t>Nhà văn hoá thôn Nam Lãnh xã Quảng Phú</t>
  </si>
  <si>
    <t>Nhà văn hoá thôn Phú Lộc 1  xã Quảng Phú</t>
  </si>
  <si>
    <t>Bổ sung hệ thống PCCC trụ sở UBND xã Quảng Phú</t>
  </si>
  <si>
    <t>33/NQ-HĐND ngày 28/7/2023</t>
  </si>
  <si>
    <t>Nhà vệ sinh trường tiểu học số 2 xã Quảng Phú</t>
  </si>
  <si>
    <t>Nâng cấp bê tông hoá kênh mương cấp 2 đồng Tràm xã Quảng Phú</t>
  </si>
  <si>
    <t>15/NQ-HĐND ngày 30/12/2020</t>
  </si>
  <si>
    <t>Xây dựng cống ngăn mặn giữ ngọt Hói đập thôn Phú Lộc 1,2,3 xã Quảng Phú</t>
  </si>
  <si>
    <t>Khắc phục khẩn cấp đường giao thông thôn Phú Xuân Xã Quảng Phú</t>
  </si>
  <si>
    <t>15/NQ- HĐND ngày 30/12/2020</t>
  </si>
  <si>
    <t>Khắc phục khẩn cấp đường giao thông và kênh thoát nước thôn Phú Lộc 4 xã Quảng Phú</t>
  </si>
  <si>
    <t>Đường GT thôn Hải Đông xã Quảng Phú</t>
  </si>
  <si>
    <t>Xây dựng nhà lớp học, khối phòng học hỗ trợ học tập 10 phòng 2 tầng và hệ thống PCCC Trường tiểu học xã Quảng Kim</t>
  </si>
  <si>
    <t>Khắc phục khẩn cấp tuyến đường từ trường Trung học, tiểu học đi thôn 3, thôn Hùng Sơn xã Quảng Kim</t>
  </si>
  <si>
    <t>50/NQ-HĐND ngày 30/12/2020</t>
  </si>
  <si>
    <t>Xây dựng nhà văn hóa, khuôn viên thôn Hùng sơn, xã Quảng Kim</t>
  </si>
  <si>
    <t>Xây dựng nhà văn hóa thôn 2, xã Quảng Kim</t>
  </si>
  <si>
    <t>Kế hoạch 2021-2025 ( xã, huyện cũ)</t>
  </si>
  <si>
    <t>Kế hoạch vốn ĐTC năm 2021-2025 xã Phú Trạch</t>
  </si>
  <si>
    <t>Dự án khu đất ở mới tại thôn Đông Hưng, xã Quảng Đông, huyện Quảng Trạch, giai đoạn 1</t>
  </si>
  <si>
    <t>Dự án chuyển tiếp</t>
  </si>
  <si>
    <t>Dự án khởi công mới</t>
  </si>
  <si>
    <t>40/QĐ-UBND ngày 07/02/2022</t>
  </si>
  <si>
    <t>Hạ tầng kỹ thuật khu quy hoạch  khu dân cư thôn Minh Sơn xã Quảng Đông, huyện Quảng Trạch ( giai đoạn 1)</t>
  </si>
  <si>
    <t>19/NQ-HĐND ngày 19/12/2018; số 14/NQ-HĐND ngày 25/10/2022 của HĐND huyện</t>
  </si>
  <si>
    <t>II</t>
  </si>
  <si>
    <t>Kiên cố hoá tuyến đường giao thông nội thôn Hùng sơn</t>
  </si>
  <si>
    <t>527 ngày 29/3/2022  của UBND huyện</t>
  </si>
  <si>
    <t>1701/QĐ-UND ngày 06/9/2022</t>
  </si>
  <si>
    <t>Nâng cấp, sửa chữa các tuyến đường giao thông liên thôn xã Quảng Kim</t>
  </si>
  <si>
    <t>2021/QĐ-UBND ngày 22/10/2022</t>
  </si>
  <si>
    <t>III</t>
  </si>
  <si>
    <t>Cải tạo, tu sửa trụ sở UBND xã Quảng Kim</t>
  </si>
  <si>
    <t xml:space="preserve">149/QĐ-UBND
 ngày 30/7/2024 của xã </t>
  </si>
  <si>
    <t>Tu sửa tuyến kênh mương từ cấp 1 đến nhà anh Tín thôn 2 xã Quảng Kim</t>
  </si>
  <si>
    <t>Sửa chữa khẩn cấp cống tiêu, kênh đồng dầm thôn 2, xã Quảng Kim</t>
  </si>
  <si>
    <t>618 ngày 16/8/2021</t>
  </si>
  <si>
    <t>Tu sửa 02 tuyến kênh tưới cấp 2 xã Quảng Kim, huyện Quảng Trạch</t>
  </si>
  <si>
    <t>613 ngày 13/8/2021</t>
  </si>
  <si>
    <t>Nâng cấp bê tông hoá tuyến kênh mương dồng Cồn Ràng đến đồng Trúc khê thôn 1 xã Quảng Kim</t>
  </si>
  <si>
    <t>555 ngày 04/8/2021</t>
  </si>
  <si>
    <t>Xây dựng tuyến kênh mương đồng Thổ cư thôn Hùng Sơn xã Quảng Kim</t>
  </si>
  <si>
    <t>63 ngày 24/5/2022</t>
  </si>
  <si>
    <t>Bê tông hoá tuyến kênh mương đồng Dầm thôn 5 xã Quảng Kim</t>
  </si>
  <si>
    <t>Khắc phục khẩn cấp tuyến đường lầy lội từ thôn  Hùng sơn đi thôn 3, thôn 4 xã Quảng Kim</t>
  </si>
  <si>
    <t>65 ngày 26/5/2022</t>
  </si>
  <si>
    <t>Nâng cấp sửa chữa mương thoát nước chống ngập úng thôn 1, thôn 2</t>
  </si>
  <si>
    <t xml:space="preserve">179/QĐ-UBND ngày 11/9/2023 </t>
  </si>
  <si>
    <t>Cứng hoá tuyến đường nội thôn 1, thôn 2 xã Quảng Kim</t>
  </si>
  <si>
    <t>1506/ QĐ-UBND ngày 08/3/2023</t>
  </si>
  <si>
    <t>Đo đạc lập bản đồ địa chính, lập hồ sơ địa chính và cấp giấy CNQSDĐ khu đất dồn điền đổi thửa xã Quảng Kim</t>
  </si>
  <si>
    <t>94/ QĐ-UBND ngày 05/6/2023</t>
  </si>
  <si>
    <t>Xây dựng nhà lớp học bộ môn 3 tầng 6 phòng và các hạng mục phụ trợ trường TH và THCS Quảng Kim</t>
  </si>
  <si>
    <t>147/ QĐ-UBND ngày 25/07/2024</t>
  </si>
  <si>
    <t>Tu sửa kênh mương nội đồng phục vụ sản xuất nông nghiệp, xã Quảng Kim</t>
  </si>
  <si>
    <t>236/ QĐ-UBND ngày 08/10/2024</t>
  </si>
  <si>
    <t>643/ QĐ-UBND ngày 21/4/2023</t>
  </si>
  <si>
    <t>Cứng hoá tuyến kênh mương đồng thổ cư thôn Hùng sơn và bến mít thôn 2 xã Quảng Kim'</t>
  </si>
  <si>
    <t>1117/ QĐ-UBND ngày 08/05/2024</t>
  </si>
  <si>
    <t>Cải tạo bổ sung một số hạng mục Nghĩa trang liệt sỹ xã Quảng Kim</t>
  </si>
  <si>
    <t>215/ QĐ-UBND ngày 24/10/2023</t>
  </si>
  <si>
    <t xml:space="preserve"> Tu sửa các nhà vệ sinh khối tiểu học trường TH và THCS Quảng Kim</t>
  </si>
  <si>
    <t>33/ QĐ-UBND ngày 20/05/2025</t>
  </si>
  <si>
    <t>Xây dựng, cải tạo bồn hoa, cây xanh Trường tiểu học số 1, Trường tiểu học số 2 và Nghĩa trang liệt sỹ xã Quảng Phú</t>
  </si>
  <si>
    <t xml:space="preserve">số 48/NQ-HĐND ngày 23/7/2024 </t>
  </si>
  <si>
    <t>Đo đạc lại bản đồ địa chính, lập hồ sơ địa chính và cấp giấy chứng nhận QSDĐ khu đất dồn điền đổi thửa xã Quảng Phú</t>
  </si>
  <si>
    <t>Dự án hoàn thành</t>
  </si>
  <si>
    <t>111/QĐ-UBND ngày 23/09/2019</t>
  </si>
  <si>
    <t>BT hóa tuyến đường LT Tân Phú, Nam Lãnh  xã  Q.Phú; HM: 02 tuyến đường</t>
  </si>
  <si>
    <t>2549/QĐ-UBND ngày 31/08/2015</t>
  </si>
  <si>
    <t>Tu sửa, nâng cấp nghĩa trang liệt sỹ xã quảng Phú;Hạng mục: Nâng cấp đài liệt sỹ, bia mộ liệt sỹ</t>
  </si>
  <si>
    <t>Số 140/QĐ-UBND ngày 28/9/2017</t>
  </si>
  <si>
    <t>2017</t>
  </si>
  <si>
    <t>2018</t>
  </si>
  <si>
    <t>Xây dựng khuôn viên trường Mầm non Phú Lộc 1,2,3 Quảng Phú</t>
  </si>
  <si>
    <t>152/QĐ-UBND ngày 25/10/2019</t>
  </si>
  <si>
    <t>QĐ 190/QĐ-UBND ngày 31/10/2019</t>
  </si>
  <si>
    <t>Hạ tầng các tuyến đường ngập lụt kế nối các KDC trên địa bàn xã Quảng Phú</t>
  </si>
  <si>
    <t>12/NQ-HĐND ngày 29/10/2020</t>
  </si>
  <si>
    <t>Xây dựng 2 tầng 6 phòng trường THCS Quảng Phú</t>
  </si>
  <si>
    <t>Xây dựng 2 tầng 6 phòng trường MN Quảng Phú</t>
  </si>
  <si>
    <t>Trường TH số 1,HM: Hàng rào, cổng trường TH số 1</t>
  </si>
  <si>
    <t>Xây dựng nhà hiệu bộ và 02 phòng học Trường Mầm non Quảng Phú</t>
  </si>
  <si>
    <t>Nhà bếp bán trú Trường MN thôn Phú Lộc 1,2,3 xã Quảng Phú</t>
  </si>
  <si>
    <t>QĐ 171/QĐ-UBND ngày 30/10/2019</t>
  </si>
  <si>
    <t>San lấp khuôn viên khu văn hoá thôn Xuân Hải, xã Quảng Phú</t>
  </si>
  <si>
    <t>Nhà văn hóa thôn Xuân Hải xã Quảng Phú</t>
  </si>
  <si>
    <t>Nhà văn hóa thôn Tân Phú xã Quảng Phú</t>
  </si>
  <si>
    <t>2020</t>
  </si>
  <si>
    <t>Số 276/QĐ-UBND ngày 01/12/2020</t>
  </si>
  <si>
    <t>Số 166/QĐ-UBND ngày  30/10/2019</t>
  </si>
  <si>
    <t>Hội trường và nhà làm việc UBND xã Quảng Phú</t>
  </si>
  <si>
    <t>Số 4303/QĐ-UBND ngày 31/10/2019</t>
  </si>
  <si>
    <t>XÃ HỘI</t>
  </si>
  <si>
    <t>Đường giữa đồng Sác đập đến Đập Lân xã Quảng Kim</t>
  </si>
  <si>
    <t>2369a/QĐ-UBND ngày 28/9/2017</t>
  </si>
  <si>
    <t>Tu sửa và xây dựng tuyến kênh mương tưới đồng rộc thôn 2 xã Quảng Kim</t>
  </si>
  <si>
    <t>1087 ngày 28/5/2018</t>
  </si>
  <si>
    <t>Cứng hóa đường GTNT theo quy hoạch NTM xã Quảng Kim</t>
  </si>
  <si>
    <t>4320/QĐ-UBND ngày 25/12/2014</t>
  </si>
  <si>
    <t>Nhà lớp học 2 tầng 6 phòng học, phòng chức năng Trường THCS xã Quảng Kim</t>
  </si>
  <si>
    <t>Nâng cấp khuôn viên trường THCS Quảng Kim</t>
  </si>
  <si>
    <t>528 ngày 29/10/2019</t>
  </si>
  <si>
    <t>Nhà lớp học 2 tầng Trường Mầm non trung tâm</t>
  </si>
  <si>
    <t xml:space="preserve">Cải tạo, nâng cấp, xây dựng Nhà văn hóa thôn Vịnh Sơn </t>
  </si>
  <si>
    <t>2014</t>
  </si>
  <si>
    <t>2015</t>
  </si>
  <si>
    <t xml:space="preserve">2164- 04/09/2014 </t>
  </si>
  <si>
    <t>XD mới hàng rào, sân, KV trường mầm non 19/5</t>
  </si>
  <si>
    <t>Nâng cấp đường liên thôn 19/5</t>
  </si>
  <si>
    <t>1234 ngày 01/6/2009</t>
  </si>
  <si>
    <t xml:space="preserve">Trường MN Quảng Đông khu vực trung tâm đạt chuẩn quốc gia năm 2016- Hạng mục: Nhà bếp cổng, hàng rào, sân vào khuôn viên </t>
  </si>
  <si>
    <t>Trường TH khu vực 19/5-Quảng Đông. HM: San lấp mặt bằng, khuồn viên, sân bê tông và bồn hoa</t>
  </si>
  <si>
    <t>Xử lý đập khe trén xã Quảng Đông</t>
  </si>
  <si>
    <t>4661 ngày 31/10/2016</t>
  </si>
  <si>
    <t>Thiết kế cảnh quan trường MN Quảng Đông</t>
  </si>
  <si>
    <t>206/QĐ-UBND ngày 24/11/2017</t>
  </si>
  <si>
    <t>Nhà văn hóa thôn Minh Sơn xã Quảng Đông</t>
  </si>
  <si>
    <t>2019</t>
  </si>
  <si>
    <t>Nâng cấp cải tạo nhà lớp học 2 tầng 8 phòng Trường THCS Quảng Hợp</t>
  </si>
  <si>
    <t>Đường bê tông thôn Thanh Xuân xã Quảng Hợp</t>
  </si>
  <si>
    <t>2284/ QĐ-UBND ngày 25/11/2022</t>
  </si>
  <si>
    <t>Nhà lớp học 4 phòng 2 tầng khu vực Thanh Xuân - Trường MN Quảng Hợp</t>
  </si>
  <si>
    <t>2405/QĐ-UBND xã ngày 12/12/2022</t>
  </si>
  <si>
    <t>Cải tạo, sửa chữa Trường Mầm non Quảng Hợp, điểm trường thôn Hợp Phú</t>
  </si>
  <si>
    <t>101/QĐ-UBND ngày 15/8/2023</t>
  </si>
  <si>
    <t>Nâng cấp sân, xây dựng gara xe, cải tạo nhà nội trú trường THCS Quảng Hợp</t>
  </si>
  <si>
    <t>Kiên cố hóa kênh cấp 1 trạm bơm điện thôn Thanh Xuân</t>
  </si>
  <si>
    <t>131/QĐ-UBND ngày 27/9/2023</t>
  </si>
  <si>
    <t>Khắc phục khẩn cấp tuyến đường lầy lội từ khu dân cư thôn Thanh Xuân đi nhà thờ giáo xứ Thủy Vực xã Quảng Hợp, huyện Quảng Trạch</t>
  </si>
  <si>
    <t>199/ QĐ-UBND ngày 29/12/2022</t>
  </si>
  <si>
    <t>Sửa chữa khẩn cấp hệ thống cửa, mái nhà và các hạng mục phụ trợ trụ sở UBND xã Quảng Hợp</t>
  </si>
  <si>
    <t>Nâng cấp, cải tạo hệ thống hàng rào Trường THCS Quảng Hợp</t>
  </si>
  <si>
    <t>102/QĐ-UBND ngày 15/8/2023</t>
  </si>
  <si>
    <t>72/QĐ-UBND ngày 14/6/2024</t>
  </si>
  <si>
    <t>Khắc phục khẩn cấp đoạn đường bị nước lũ cuốn trôi tại ngầm tràn Khe Bấn xóm 4 thôn Bưởi Rỏi và mở rộng cống thoát nước đảm bảo an toàn đi lại cho người dân vào mùa mưa lũ</t>
  </si>
  <si>
    <t>Số 06/QĐ-UBND ngày 22/01/2025</t>
  </si>
  <si>
    <t>Khu nghĩa địa và đường kết nối vào khu nghĩa địa thôn Hợp Hạ, xã Quảng Hợp</t>
  </si>
  <si>
    <t>Đường BT thôn Hợp Trung - Hợp Hạ xã Quảng Hợp</t>
  </si>
  <si>
    <t>1775/QĐ-UBND ngày 28/07/2014</t>
  </si>
  <si>
    <t>Trạm bơm điện thôn Hợp Phú</t>
  </si>
  <si>
    <t>2946 ngày 27/11/2013</t>
  </si>
  <si>
    <t>Nâng cấp đường liên thôn xã Quảng Hợp</t>
  </si>
  <si>
    <t>2946/QĐ-UBND ngày 27/11/2013</t>
  </si>
  <si>
    <t>Đường bê tông thôn Bưởi rỏi xã Quảng Hợp</t>
  </si>
  <si>
    <t>2513/QĐ-UBND ngày 27/01/2011</t>
  </si>
  <si>
    <t>Bê tông hoá kênh tưới xã Quảng Hợp</t>
  </si>
  <si>
    <t>2565/QĐ-UBND ngày 10/09/2013</t>
  </si>
  <si>
    <t>Nhà hội trường xã Quảng Hợp</t>
  </si>
  <si>
    <t>2336/QĐ-UBND ngày 20/08/2013</t>
  </si>
  <si>
    <t>2013</t>
  </si>
  <si>
    <t>Quy hoạch xây dựng nông thôn mới xã Quảng Hợp đến năm 2020</t>
  </si>
  <si>
    <t>1667/QĐ-UBND ngày 14/07/2014</t>
  </si>
  <si>
    <t xml:space="preserve"> Nhà lớp học 2 tầng 6 phòng Trường THCS Quảng Hợp</t>
  </si>
  <si>
    <t>Khắc phục tuyến đường UBND thôn Bưởi Rỏi xã Quảng Hợp</t>
  </si>
  <si>
    <t>Bê tông hóa kênh mương nội đồng</t>
  </si>
  <si>
    <t>Số 78, ngày 04/09/2019</t>
  </si>
  <si>
    <t>Nâng cấp sân, hàng rào, khuôn viên Trường tiểu học Quảng Hợp KV trung tâm</t>
  </si>
  <si>
    <t>Xây dựng hệ thống kênh mương nội đồng xã Quảng Hợp</t>
  </si>
  <si>
    <t>95/QĐ-UBND ngày 14/7/2020</t>
  </si>
  <si>
    <t>Sửa chữa, thay thế hệ thống cống áp lực Hồ lòi đuốc thôn Hợp Phú xã Quảng Hợp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</si>
  <si>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</si>
  <si>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</si>
  <si>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</si>
  <si>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</si>
  <si>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</si>
  <si>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</si>
  <si>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</si>
  <si>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</si>
  <si>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</si>
  <si>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</si>
  <si>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</si>
  <si>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</si>
  <si>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</si>
  <si>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</si>
  <si>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2.1</t>
  </si>
  <si>
    <t>2.2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</si>
  <si>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</si>
  <si>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</si>
  <si>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</si>
  <si>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</si>
  <si>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</si>
  <si>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</si>
  <si>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</si>
  <si>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</si>
  <si>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</si>
  <si>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</si>
  <si>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</si>
  <si>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</si>
  <si>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</si>
  <si>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</si>
  <si>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</si>
  <si>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</si>
  <si>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</si>
  <si>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</si>
  <si>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</si>
  <si>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</si>
  <si>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</si>
  <si>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</si>
  <si>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</si>
  <si>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</si>
  <si>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</si>
  <si>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</si>
  <si>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</si>
  <si>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</si>
  <si>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Khởi
 công</t>
  </si>
  <si>
    <t>Hoàn
 thành</t>
  </si>
  <si>
    <t>2.3</t>
  </si>
  <si>
    <t>2.4</t>
  </si>
  <si>
    <t>2.5</t>
  </si>
  <si>
    <t>IV</t>
  </si>
  <si>
    <t xml:space="preserve">Kế hoạch năm 2021-2025 ( xã củ) </t>
  </si>
  <si>
    <t>E</t>
  </si>
  <si>
    <t>PHỤ LỤC 01</t>
  </si>
  <si>
    <t>Đơn vị: Triệu đồng</t>
  </si>
  <si>
    <t>STT</t>
  </si>
  <si>
    <t>Nguồn vốn đầu tư</t>
  </si>
  <si>
    <t>Nguồn vốn thu cấp cấp quyền sử dụng đất</t>
  </si>
  <si>
    <t>Tổng số vốn đầu tư công phân bổ cho các dự án</t>
  </si>
  <si>
    <t xml:space="preserve"> Nguồn thu từ đấu giá quyền sử dụng đất chi đầu tư các dự án hạ tầng phát triển quỹ đất</t>
  </si>
  <si>
    <t>Nguồn thu nhân dân đóng góp</t>
  </si>
  <si>
    <t>PHỤ LỤC 02</t>
  </si>
  <si>
    <t>TỔNG SỐ</t>
  </si>
  <si>
    <t>Thanh toán Nợ đọng xây dựng cơ bản</t>
  </si>
  <si>
    <t>Dự án chuyển tiếp từ giai đoạn trước sang giai đoạn 2021-2025</t>
  </si>
  <si>
    <t>Dự án khởi công mới trong giai đoạn 2021-2025</t>
  </si>
  <si>
    <t>Bao gồm các dự án thực hiện Chương trình MTQG XD NTM</t>
  </si>
  <si>
    <t>Tổng số vốn đầu tư công phân bổ cho dự án đầu tư công</t>
  </si>
  <si>
    <t>Chi đầu tư các dự án hạ tầng phát triển quỹ đất</t>
  </si>
  <si>
    <t>Giáo dục</t>
  </si>
  <si>
    <t>Kinh tế</t>
  </si>
  <si>
    <t>Xã hội</t>
  </si>
  <si>
    <t>Văn hoá</t>
  </si>
  <si>
    <t>Quản lý NN</t>
  </si>
  <si>
    <t>Tổng cộng</t>
  </si>
  <si>
    <t>Nhà lớp học 2 tầng 8 phòng trường tiểu học 19/5 ( khu vưc tái định cư - co cụm điểm trường)</t>
  </si>
  <si>
    <t>Số 155/QĐ-UBND ngày 23/8/2021</t>
  </si>
  <si>
    <t>Số 45/QĐ-UBND ngày 06/02/2018</t>
  </si>
  <si>
    <t>Số 1683/QĐ-UBND  ngày 06/8/2018</t>
  </si>
  <si>
    <t>Số 1867/QĐ-UBND ngày 9/8/2018</t>
  </si>
  <si>
    <t>Số 74/QĐ-UBND ngày13/6/2019</t>
  </si>
  <si>
    <t>Số 126/QĐ-UBND ngày 06/09/2019</t>
  </si>
  <si>
    <t>Số 2373/QĐ-UBND ngày 19/7/2018</t>
  </si>
  <si>
    <t>Số 524/QĐ-UBND ngày 26/02/2014</t>
  </si>
  <si>
    <t>Số 3118/QĐ-UBND ngày 16/06/2016</t>
  </si>
  <si>
    <t>Số 07/QĐ-UBND ngày 07/01/2016</t>
  </si>
  <si>
    <t>Số 31/QĐ-UBND ngày 06/4/2018</t>
  </si>
  <si>
    <t>Số 113a/QĐ-UBND ngày 31/10/2019</t>
  </si>
  <si>
    <t>NQ 01/2021 ngày 23/4/2021</t>
  </si>
  <si>
    <t>NQ 28/2023 ngày 04/1/2023</t>
  </si>
  <si>
    <t>NQ 56/2024 ngày 07/10/2024</t>
  </si>
  <si>
    <t>NQ 30/2023 ngày 04/01/2023</t>
  </si>
  <si>
    <t>NQ 19/2022 ngày 03/8/2022</t>
  </si>
  <si>
    <t>Nhà văn hoá thôn Đông Hưng</t>
  </si>
  <si>
    <t>Số 192/QĐ-UBND ngày 31/10/2019</t>
  </si>
  <si>
    <t>168/QĐ-UBND ngày30/10/2019</t>
  </si>
  <si>
    <t>3732/ QĐ-UBND ngày 30/10/2018</t>
  </si>
  <si>
    <t>NQ 05/2022 ngày 20/6/2022</t>
  </si>
  <si>
    <t>430/QĐ-UBND ngày10/05/2021</t>
  </si>
  <si>
    <t>Số 78/QĐ-UBND ngày 14/05/2018 UBND xã</t>
  </si>
  <si>
    <t>Số 111/QĐ-UBND ngày  22/6/2020</t>
  </si>
  <si>
    <t>65/ QĐ-UBND ngày 08/05/2023</t>
  </si>
  <si>
    <t>12/NQ- HĐND ngày 30/12/2020</t>
  </si>
  <si>
    <t>Nhà lớp học 2 tầng 4 phòng trường mầm non khu vực trung tâm</t>
  </si>
  <si>
    <t>63/QĐ-UBND ngày 26/4/2021</t>
  </si>
  <si>
    <t>Xây dựng kênh mương thôn Bưởi Rỏi</t>
  </si>
  <si>
    <t>103/QĐ-UBND ngày 17/5/2021</t>
  </si>
  <si>
    <t>Nguồn thu hỗ trợ khác</t>
  </si>
  <si>
    <t>Quảng
 Đông</t>
  </si>
  <si>
    <t>Quảng
 Phú</t>
  </si>
  <si>
    <t>Quảng
 Trạch</t>
  </si>
  <si>
    <t>Nguồn vốn bổ sung cấp trên</t>
  </si>
  <si>
    <t>18/NQ- HĐND ngày 28/12/2021</t>
  </si>
  <si>
    <t>2264/ QĐ-UBND ngày 23/11/2022</t>
  </si>
  <si>
    <t>Sân, hàng rào Trường tiểu học khu vực Hợp Phú</t>
  </si>
  <si>
    <t>QĐ 94 ngày 26/9/2019</t>
  </si>
  <si>
    <t>Sửa chữa khẩn cấp cống ngăn mặn giữ ngọt đồng cồn nại thôn Phú Lộc 3, xã Quảng Phú</t>
  </si>
  <si>
    <t>Cầu máng thôn Bưởi rỏi xã Quảng Hợp</t>
  </si>
  <si>
    <t>Số 1779/QĐ-UBND ngày 21/7/2017</t>
  </si>
  <si>
    <t>Kế hoạch ĐTC trung hạn 2021-2025 đã giao đến hết năm 2024</t>
  </si>
  <si>
    <t>0</t>
  </si>
  <si>
    <t>Giải ngân KH ĐTC trung hạn 2021-2025 đã giao đến hết năm 2024</t>
  </si>
  <si>
    <t>Địa điểm xây dựng
 ( xã củ)</t>
  </si>
  <si>
    <t>Đường giao thông thôn Nam Lãnh xã Quảng Phú</t>
  </si>
  <si>
    <t>Xây dựng các phòng chức năng Trường tiểu học trung tâm xã Quảng Đông</t>
  </si>
  <si>
    <t>Bê tông hoá kênh tưới nội đồng thôn Hợp Phú</t>
  </si>
  <si>
    <t>122/QĐ-UBND xã ngày 01/6/2021</t>
  </si>
  <si>
    <t xml:space="preserve">Số 1727/QĐ-UBND ngày 09/9/2022 </t>
  </si>
  <si>
    <t>TỔNG HỢP DỰ KIẾN TỔNG MỨC VỐN KẾ HOẠCH ĐẦU TƯ CÔNG
TRUNG HẠN GIAI ĐOẠN 2021-2025 - LẦN 01</t>
  </si>
  <si>
    <t>PHỤ LỤC 03 : DANH MỤC KẾ HOẠCH ĐẦU TƯ CÔNG TRUNG HẠN GIAI ĐOẠN 2021-2025 - LẦN 01</t>
  </si>
  <si>
    <t>PHỤ LỤC 04: CHI TIẾT DANH MỤC DỰ ÁN PHÁT TRIỂN QUỸ ĐẤT GIAI ĐOẠN  2021-2025
  TẠO THU NGÂN SÁCH GIAI Đ0ẠN 2021-2025</t>
  </si>
  <si>
    <t>Số 350/QĐ-UBND ngày 07/7/2022</t>
  </si>
  <si>
    <t>Kênh bê tông cấp 2 thôn Phú Lộc 1 xã Quảng Phú</t>
  </si>
  <si>
    <t>Số 237/QĐ-UBND ngày 27/10/2020</t>
  </si>
  <si>
    <t xml:space="preserve">TÌNH HÌNH THỰC HIỆN BỐ TRÍ VỐN TRUNG HẠN GIAI ĐOẠN 2021-2025 </t>
  </si>
  <si>
    <t>Điều chỉnh giai đoạn 
2021-2025</t>
  </si>
  <si>
    <t>Tăng (+)</t>
  </si>
  <si>
    <t>Giảm (-)</t>
  </si>
  <si>
    <t>Kế hoạch 2025</t>
  </si>
  <si>
    <t xml:space="preserve">Tăng </t>
  </si>
  <si>
    <t>Đã nghiệm thu HT</t>
  </si>
  <si>
    <t>Số 199/QĐ-UBND ngày 04/09/2024</t>
  </si>
  <si>
    <t>Đã Qt</t>
  </si>
  <si>
    <t>không giảm</t>
  </si>
  <si>
    <t>Khối lượng nghiệm thu</t>
  </si>
  <si>
    <t>Kế hoạch giai đoạn 2021-2025 xã Phú Trạch</t>
  </si>
  <si>
    <t>Hệ thống rãnh thoát nước khu tái định cư khu công nghiệp cảng biển Hòn La</t>
  </si>
  <si>
    <t>Số 251/QĐ-UBND ngày 30/12/2020 xã</t>
  </si>
  <si>
    <t xml:space="preserve">Kế hoạch 2025
</t>
  </si>
  <si>
    <t>Kiên cố hoá tuyến đường lầy lội khu dân cư thôn 3 và thôn 5 xã Quảng Kim</t>
  </si>
  <si>
    <t>Tổng kế hoạch giai đoạn 2021-2025
 ( xã củ)</t>
  </si>
  <si>
    <t>Điều chỉnh giảm</t>
  </si>
  <si>
    <t>(Kèm theo Báo cáo số  53/BC-UBND ngày 15 tháng 8 năm 2025 của Uỷ ban nhân dân xã Phú Trạch )</t>
  </si>
  <si>
    <t>Kế hoạch 
2021-2025
 (Tiếp nhận)</t>
  </si>
  <si>
    <t>Tiếp nhận giai đoạn 2021-2025  phân bổ theo lĩnh vực</t>
  </si>
  <si>
    <t>Kế hoạch 
2021-2025
 xã Phú Trạch</t>
  </si>
  <si>
    <t>ĐTC giai đoạn 2021-2025  phân bổ theo lĩnh vực
 ( sau điều chỉnh)</t>
  </si>
  <si>
    <t xml:space="preserve"> Quyết định chủ trương đầu tư/ 
Quyết định đầu tư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</si>
</sst>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.00000000"/>
  </numFmts>
  <fonts count="36">
    <font>
      <sz val="12"/>
      <color theme="1"/>
      <name val="Times New Roman"/>
      <family val="2"/>
      <charset val="163"/>
    </font>
    <font>
      <sz val="11"/>
      <color theme="1"/>
      <name val="Aptos Narrow"/>
      <family val="2"/>
      <scheme val="minor"/>
    </font>
    <font>
      <i/>
      <sz val="14"/>
      <name val="Times New Roman"/>
      <family val="1"/>
    </font>
    <font>
      <b/>
      <sz val="14"/>
      <name val="Times New Roman"/>
      <family val="1"/>
    </font>
    <font>
      <sz val="12"/>
      <color theme="1"/>
      <name val="Times New Roman"/>
      <family val="2"/>
      <charset val="163"/>
    </font>
    <font>
      <b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1"/>
      <color theme="1"/>
      <name val="Times New Roman"/>
      <family val="2"/>
    </font>
    <font>
      <sz val="12"/>
      <name val="Times New Roman"/>
      <family val="1"/>
    </font>
    <font>
      <sz val="12"/>
      <name val=".VnTime"/>
      <family val="2"/>
    </font>
    <font>
      <sz val="12"/>
      <name val="timesnewroman"/>
    </font>
    <font>
      <b/>
      <sz val="16"/>
      <name val="Times New Roman"/>
      <family val="1"/>
    </font>
    <font>
      <b/>
      <sz val="11"/>
      <name val="Times New Roman"/>
      <family val="1"/>
    </font>
    <font>
      <sz val="8"/>
      <name val="Times New Roman"/>
      <family val="2"/>
      <charset val="163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i/>
      <sz val="12"/>
      <name val="Times New Roman"/>
      <family val="1"/>
    </font>
    <font>
      <b/>
      <sz val="14"/>
      <color indexed="8"/>
      <name val="Times New Roman"/>
      <family val="1"/>
    </font>
    <font>
      <sz val="18"/>
      <color indexed="8"/>
      <name val="Times New Roman"/>
      <family val="1"/>
    </font>
    <font>
      <b/>
      <sz val="18"/>
      <color indexed="8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rgb="FFFF0000"/>
      <name val="Times New Roman"/>
      <family val="1"/>
    </font>
    <font>
      <i/>
      <sz val="13"/>
      <color indexed="8"/>
      <name val="Times New Roman"/>
      <family val="1"/>
    </font>
    <font>
      <sz val="14"/>
      <color theme="1"/>
      <name val="Times New Roman"/>
      <family val="1"/>
    </font>
    <font>
      <b/>
      <sz val="13"/>
      <color indexed="8"/>
      <name val="Times New Roman"/>
      <family val="1"/>
    </font>
    <font>
      <sz val="12"/>
      <color indexed="8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10" fillId="0" borderId="0"/>
    <xf numFmtId="0" fontId="9" fillId="0" borderId="0"/>
    <xf numFmtId="0" fontId="9" fillId="0" borderId="0"/>
    <xf numFmtId="0" fontId="11" fillId="0" borderId="0"/>
    <xf numFmtId="0" fontId="1" fillId="0" borderId="0"/>
    <xf numFmtId="0" fontId="10" fillId="0" borderId="0"/>
    <xf numFmtId="0" fontId="17" fillId="0" borderId="0"/>
  </cellStyleXfs>
  <cellXfs count="213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9" fillId="0" borderId="0" xfId="0" applyFont="1" applyFill="1"/>
    <xf numFmtId="0" fontId="15" fillId="0" borderId="0" xfId="1" applyFont="1" applyFill="1" applyProtection="1">
      <protection hidden="1"/>
    </xf>
    <xf numFmtId="3" fontId="5" fillId="0" borderId="3" xfId="1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/>
    </xf>
    <xf numFmtId="3" fontId="9" fillId="2" borderId="0" xfId="0" applyNumberFormat="1" applyFont="1" applyFill="1" applyAlignment="1"/>
    <xf numFmtId="0" fontId="9" fillId="2" borderId="0" xfId="0" applyFont="1" applyFill="1"/>
    <xf numFmtId="3" fontId="5" fillId="2" borderId="0" xfId="1" applyNumberFormat="1" applyFont="1" applyFill="1" applyProtection="1">
      <protection hidden="1"/>
    </xf>
    <xf numFmtId="3" fontId="9" fillId="2" borderId="0" xfId="0" applyNumberFormat="1" applyFont="1" applyFill="1"/>
    <xf numFmtId="3" fontId="7" fillId="2" borderId="0" xfId="0" applyNumberFormat="1" applyFont="1" applyFill="1" applyBorder="1" applyAlignment="1">
      <alignment horizontal="right" wrapText="1"/>
    </xf>
    <xf numFmtId="0" fontId="13" fillId="0" borderId="0" xfId="1" applyFont="1" applyFill="1" applyProtection="1">
      <protection hidden="1"/>
    </xf>
    <xf numFmtId="0" fontId="18" fillId="0" borderId="0" xfId="0" applyFont="1" applyFill="1"/>
    <xf numFmtId="3" fontId="12" fillId="2" borderId="0" xfId="0" applyNumberFormat="1" applyFont="1" applyFill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0" fontId="5" fillId="2" borderId="0" xfId="1" applyFont="1" applyFill="1" applyBorder="1" applyAlignment="1" applyProtection="1">
      <alignment horizontal="right" vertical="center" wrapText="1"/>
      <protection hidden="1"/>
    </xf>
    <xf numFmtId="3" fontId="13" fillId="2" borderId="0" xfId="1" applyNumberFormat="1" applyFont="1" applyFill="1" applyProtection="1">
      <protection hidden="1"/>
    </xf>
    <xf numFmtId="0" fontId="13" fillId="2" borderId="0" xfId="1" applyFont="1" applyFill="1" applyProtection="1">
      <protection hidden="1"/>
    </xf>
    <xf numFmtId="3" fontId="5" fillId="2" borderId="0" xfId="1" applyNumberFormat="1" applyFont="1" applyFill="1" applyBorder="1" applyAlignment="1" applyProtection="1">
      <alignment horizontal="right" vertical="center"/>
      <protection hidden="1"/>
    </xf>
    <xf numFmtId="0" fontId="6" fillId="2" borderId="3" xfId="1" applyFont="1" applyFill="1" applyBorder="1" applyAlignment="1" applyProtection="1">
      <alignment horizontal="center" wrapText="1"/>
      <protection hidden="1"/>
    </xf>
    <xf numFmtId="165" fontId="7" fillId="2" borderId="0" xfId="1" applyNumberFormat="1" applyFont="1" applyFill="1" applyBorder="1" applyAlignment="1" applyProtection="1">
      <alignment horizontal="right" wrapText="1"/>
      <protection hidden="1"/>
    </xf>
    <xf numFmtId="3" fontId="7" fillId="2" borderId="0" xfId="1" applyNumberFormat="1" applyFont="1" applyFill="1" applyBorder="1" applyAlignment="1" applyProtection="1">
      <alignment horizontal="right" wrapText="1"/>
      <protection hidden="1"/>
    </xf>
    <xf numFmtId="3" fontId="16" fillId="2" borderId="0" xfId="1" applyNumberFormat="1" applyFont="1" applyFill="1" applyProtection="1">
      <protection hidden="1"/>
    </xf>
    <xf numFmtId="0" fontId="16" fillId="2" borderId="0" xfId="1" applyFont="1" applyFill="1" applyProtection="1">
      <protection hidden="1"/>
    </xf>
    <xf numFmtId="3" fontId="6" fillId="2" borderId="3" xfId="1" applyNumberFormat="1" applyFont="1" applyFill="1" applyBorder="1" applyAlignment="1" applyProtection="1">
      <alignment horizontal="right" vertical="center" wrapText="1"/>
      <protection hidden="1"/>
    </xf>
    <xf numFmtId="3" fontId="6" fillId="2" borderId="0" xfId="0" applyNumberFormat="1" applyFont="1" applyFill="1" applyBorder="1" applyAlignment="1">
      <alignment horizontal="right" wrapText="1"/>
    </xf>
    <xf numFmtId="3" fontId="5" fillId="2" borderId="0" xfId="0" applyNumberFormat="1" applyFont="1" applyFill="1"/>
    <xf numFmtId="0" fontId="5" fillId="2" borderId="0" xfId="0" applyFont="1" applyFill="1"/>
    <xf numFmtId="3" fontId="6" fillId="2" borderId="0" xfId="1" applyNumberFormat="1" applyFont="1" applyFill="1" applyBorder="1" applyAlignment="1" applyProtection="1">
      <alignment horizontal="right" wrapText="1"/>
      <protection hidden="1"/>
    </xf>
    <xf numFmtId="9" fontId="9" fillId="2" borderId="0" xfId="0" applyNumberFormat="1" applyFont="1" applyFill="1"/>
    <xf numFmtId="3" fontId="9" fillId="2" borderId="0" xfId="1" applyNumberFormat="1" applyFont="1" applyFill="1" applyProtection="1">
      <protection hidden="1"/>
    </xf>
    <xf numFmtId="164" fontId="9" fillId="2" borderId="0" xfId="3" applyNumberFormat="1" applyFont="1" applyFill="1"/>
    <xf numFmtId="3" fontId="6" fillId="2" borderId="0" xfId="1" applyNumberFormat="1" applyFont="1" applyFill="1" applyBorder="1" applyAlignment="1" applyProtection="1">
      <alignment horizontal="right" vertical="center" wrapText="1"/>
      <protection hidden="1"/>
    </xf>
    <xf numFmtId="3" fontId="7" fillId="2" borderId="0" xfId="1" applyNumberFormat="1" applyFont="1" applyFill="1" applyBorder="1" applyAlignment="1" applyProtection="1">
      <alignment horizontal="right" vertical="center" wrapText="1"/>
      <protection hidden="1"/>
    </xf>
    <xf numFmtId="3" fontId="13" fillId="2" borderId="0" xfId="1" applyNumberFormat="1" applyFont="1" applyFill="1" applyAlignment="1" applyProtection="1">
      <protection hidden="1"/>
    </xf>
    <xf numFmtId="0" fontId="13" fillId="2" borderId="0" xfId="1" applyFont="1" applyFill="1" applyAlignment="1" applyProtection="1">
      <protection hidden="1"/>
    </xf>
    <xf numFmtId="0" fontId="9" fillId="2" borderId="0" xfId="0" applyFont="1" applyFill="1" applyAlignment="1"/>
    <xf numFmtId="3" fontId="5" fillId="2" borderId="0" xfId="1" applyNumberFormat="1" applyFont="1" applyFill="1" applyAlignment="1" applyProtection="1">
      <protection hidden="1"/>
    </xf>
    <xf numFmtId="3" fontId="7" fillId="2" borderId="3" xfId="0" applyNumberFormat="1" applyFont="1" applyFill="1" applyBorder="1" applyAlignment="1">
      <alignment vertical="center"/>
    </xf>
    <xf numFmtId="0" fontId="7" fillId="2" borderId="3" xfId="1" applyFont="1" applyFill="1" applyBorder="1" applyAlignment="1" applyProtection="1">
      <alignment horizontal="left" vertical="center" wrapText="1"/>
      <protection hidden="1"/>
    </xf>
    <xf numFmtId="0" fontId="7" fillId="2" borderId="3" xfId="0" applyFont="1" applyFill="1" applyBorder="1" applyAlignment="1">
      <alignment vertical="center" wrapText="1"/>
    </xf>
    <xf numFmtId="0" fontId="6" fillId="2" borderId="3" xfId="1" applyFont="1" applyFill="1" applyBorder="1" applyAlignment="1" applyProtection="1">
      <alignment horizontal="left" vertical="center" wrapText="1"/>
      <protection hidden="1"/>
    </xf>
    <xf numFmtId="0" fontId="6" fillId="2" borderId="3" xfId="0" applyFont="1" applyFill="1" applyBorder="1" applyAlignment="1">
      <alignment vertical="center" wrapText="1"/>
    </xf>
    <xf numFmtId="0" fontId="6" fillId="2" borderId="3" xfId="4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4" applyFont="1" applyFill="1" applyBorder="1" applyAlignment="1">
      <alignment horizontal="left" vertical="center" wrapText="1"/>
    </xf>
    <xf numFmtId="0" fontId="9" fillId="2" borderId="0" xfId="0" applyFont="1" applyFill="1" applyAlignment="1">
      <alignment vertical="center"/>
    </xf>
    <xf numFmtId="0" fontId="6" fillId="2" borderId="3" xfId="1" applyFont="1" applyFill="1" applyBorder="1" applyAlignment="1" applyProtection="1">
      <alignment horizontal="center" vertical="center" wrapText="1"/>
      <protection hidden="1"/>
    </xf>
    <xf numFmtId="0" fontId="7" fillId="2" borderId="3" xfId="1" applyFont="1" applyFill="1" applyBorder="1" applyAlignment="1" applyProtection="1">
      <alignment horizontal="center" vertical="center" wrapText="1"/>
      <protection hidden="1"/>
    </xf>
    <xf numFmtId="49" fontId="7" fillId="2" borderId="3" xfId="4" applyNumberFormat="1" applyFont="1" applyFill="1" applyBorder="1" applyAlignment="1">
      <alignment horizontal="center" vertical="center" wrapText="1"/>
    </xf>
    <xf numFmtId="49" fontId="6" fillId="2" borderId="3" xfId="4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3" fontId="9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3" fontId="7" fillId="2" borderId="3" xfId="1" applyNumberFormat="1" applyFont="1" applyFill="1" applyBorder="1" applyAlignment="1" applyProtection="1">
      <alignment horizontal="right" vertical="center" wrapText="1"/>
      <protection hidden="1"/>
    </xf>
    <xf numFmtId="3" fontId="7" fillId="2" borderId="3" xfId="4" applyNumberFormat="1" applyFont="1" applyFill="1" applyBorder="1" applyAlignment="1">
      <alignment horizontal="right" vertical="center" wrapText="1"/>
    </xf>
    <xf numFmtId="3" fontId="6" fillId="2" borderId="3" xfId="0" applyNumberFormat="1" applyFont="1" applyFill="1" applyBorder="1" applyAlignment="1">
      <alignment vertical="center"/>
    </xf>
    <xf numFmtId="0" fontId="5" fillId="0" borderId="3" xfId="1" applyFont="1" applyFill="1" applyBorder="1" applyAlignment="1" applyProtection="1">
      <alignment horizontal="center" vertical="center" wrapText="1"/>
      <protection hidden="1"/>
    </xf>
    <xf numFmtId="0" fontId="5" fillId="0" borderId="3" xfId="1" applyNumberFormat="1" applyFont="1" applyFill="1" applyBorder="1" applyAlignment="1" applyProtection="1">
      <alignment horizontal="center" vertical="center" wrapText="1"/>
      <protection hidden="1"/>
    </xf>
    <xf numFmtId="3" fontId="0" fillId="0" borderId="0" xfId="0" applyNumberFormat="1" applyFill="1"/>
    <xf numFmtId="3" fontId="9" fillId="0" borderId="0" xfId="0" applyNumberFormat="1" applyFont="1" applyFill="1"/>
    <xf numFmtId="3" fontId="5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3" xfId="1" applyFont="1" applyFill="1" applyBorder="1" applyAlignment="1" applyProtection="1">
      <alignment horizontal="left" vertical="center" wrapText="1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3" fontId="9" fillId="0" borderId="3" xfId="1" applyNumberFormat="1" applyFont="1" applyFill="1" applyBorder="1" applyAlignment="1" applyProtection="1">
      <alignment horizontal="right" vertical="center" wrapText="1"/>
      <protection hidden="1"/>
    </xf>
    <xf numFmtId="0" fontId="9" fillId="0" borderId="3" xfId="4" applyFont="1" applyFill="1" applyBorder="1" applyAlignment="1">
      <alignment horizontal="left" vertical="center" wrapText="1"/>
    </xf>
    <xf numFmtId="0" fontId="9" fillId="2" borderId="3" xfId="1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vertical="center"/>
    </xf>
    <xf numFmtId="3" fontId="9" fillId="2" borderId="3" xfId="0" applyNumberFormat="1" applyFont="1" applyFill="1" applyBorder="1" applyAlignment="1">
      <alignment vertical="center"/>
    </xf>
    <xf numFmtId="49" fontId="9" fillId="0" borderId="3" xfId="4" applyNumberFormat="1" applyFont="1" applyFill="1" applyBorder="1" applyAlignment="1">
      <alignment horizontal="center" vertical="center" wrapText="1"/>
    </xf>
    <xf numFmtId="0" fontId="9" fillId="0" borderId="3" xfId="1" applyFont="1" applyFill="1" applyBorder="1" applyAlignment="1" applyProtection="1">
      <alignment horizontal="left" vertical="center" wrapText="1"/>
      <protection hidden="1"/>
    </xf>
    <xf numFmtId="0" fontId="9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3" xfId="0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3" fontId="0" fillId="0" borderId="0" xfId="0" applyNumberFormat="1" applyFill="1" applyBorder="1"/>
    <xf numFmtId="3" fontId="9" fillId="0" borderId="0" xfId="0" applyNumberFormat="1" applyFont="1" applyFill="1" applyBorder="1" applyAlignment="1"/>
    <xf numFmtId="3" fontId="9" fillId="2" borderId="3" xfId="1" applyNumberFormat="1" applyFont="1" applyFill="1" applyBorder="1" applyAlignment="1" applyProtection="1">
      <alignment horizontal="center" vertical="center"/>
      <protection hidden="1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2" borderId="3" xfId="1" applyNumberFormat="1" applyFont="1" applyFill="1" applyBorder="1" applyAlignment="1" applyProtection="1">
      <alignment horizontal="center" vertical="center" wrapText="1"/>
      <protection hidden="1"/>
    </xf>
    <xf numFmtId="3" fontId="6" fillId="2" borderId="3" xfId="1" applyNumberFormat="1" applyFont="1" applyFill="1" applyBorder="1" applyAlignment="1" applyProtection="1">
      <alignment horizontal="center" vertical="center" wrapText="1"/>
      <protection hidden="1"/>
    </xf>
    <xf numFmtId="0" fontId="7" fillId="2" borderId="3" xfId="0" applyFont="1" applyFill="1" applyBorder="1" applyAlignment="1">
      <alignment horizontal="center" vertical="center"/>
    </xf>
    <xf numFmtId="3" fontId="13" fillId="2" borderId="0" xfId="1" applyNumberFormat="1" applyFont="1" applyFill="1" applyAlignment="1" applyProtection="1">
      <alignment vertical="center"/>
      <protection hidden="1"/>
    </xf>
    <xf numFmtId="0" fontId="13" fillId="2" borderId="0" xfId="1" applyFont="1" applyFill="1" applyAlignment="1" applyProtection="1">
      <alignment vertical="center"/>
      <protection hidden="1"/>
    </xf>
    <xf numFmtId="3" fontId="16" fillId="2" borderId="0" xfId="1" applyNumberFormat="1" applyFont="1" applyFill="1" applyAlignment="1" applyProtection="1">
      <alignment vertical="center"/>
      <protection hidden="1"/>
    </xf>
    <xf numFmtId="0" fontId="16" fillId="2" borderId="0" xfId="1" applyFont="1" applyFill="1" applyAlignment="1" applyProtection="1">
      <alignment vertical="center"/>
      <protection hidden="1"/>
    </xf>
    <xf numFmtId="0" fontId="6" fillId="2" borderId="3" xfId="0" applyFont="1" applyFill="1" applyBorder="1" applyAlignment="1">
      <alignment horizontal="center" vertical="center"/>
    </xf>
    <xf numFmtId="3" fontId="7" fillId="2" borderId="3" xfId="3" applyNumberFormat="1" applyFont="1" applyFill="1" applyBorder="1" applyAlignment="1">
      <alignment horizontal="right" vertical="center"/>
    </xf>
    <xf numFmtId="3" fontId="6" fillId="2" borderId="3" xfId="3" applyNumberFormat="1" applyFont="1" applyFill="1" applyBorder="1" applyAlignment="1">
      <alignment horizontal="right" vertical="center"/>
    </xf>
    <xf numFmtId="3" fontId="7" fillId="3" borderId="0" xfId="1" applyNumberFormat="1" applyFont="1" applyFill="1" applyBorder="1" applyAlignment="1" applyProtection="1">
      <alignment horizontal="right" wrapText="1"/>
      <protection hidden="1"/>
    </xf>
    <xf numFmtId="0" fontId="7" fillId="2" borderId="3" xfId="1" applyFont="1" applyFill="1" applyBorder="1" applyAlignment="1" applyProtection="1">
      <alignment vertical="center" wrapText="1"/>
      <protection hidden="1"/>
    </xf>
    <xf numFmtId="0" fontId="7" fillId="2" borderId="3" xfId="1" applyFont="1" applyFill="1" applyBorder="1" applyAlignment="1" applyProtection="1">
      <alignment vertical="center"/>
      <protection hidden="1"/>
    </xf>
    <xf numFmtId="3" fontId="7" fillId="2" borderId="3" xfId="1" applyNumberFormat="1" applyFont="1" applyFill="1" applyBorder="1" applyAlignment="1" applyProtection="1">
      <alignment vertical="center"/>
      <protection hidden="1"/>
    </xf>
    <xf numFmtId="3" fontId="21" fillId="2" borderId="0" xfId="0" applyNumberFormat="1" applyFont="1" applyFill="1" applyAlignment="1">
      <alignment vertical="center"/>
    </xf>
    <xf numFmtId="0" fontId="23" fillId="0" borderId="0" xfId="1" applyFont="1" applyAlignment="1">
      <alignment vertical="center" wrapText="1"/>
    </xf>
    <xf numFmtId="0" fontId="24" fillId="0" borderId="0" xfId="1" applyFont="1" applyAlignment="1">
      <alignment vertical="center" wrapText="1"/>
    </xf>
    <xf numFmtId="0" fontId="25" fillId="0" borderId="0" xfId="2" applyFont="1" applyAlignment="1">
      <alignment vertical="center"/>
    </xf>
    <xf numFmtId="0" fontId="26" fillId="0" borderId="0" xfId="1" applyFont="1" applyAlignment="1">
      <alignment vertical="center"/>
    </xf>
    <xf numFmtId="0" fontId="27" fillId="0" borderId="0" xfId="1" applyFont="1" applyAlignment="1">
      <alignment horizontal="center" vertical="center" wrapText="1"/>
    </xf>
    <xf numFmtId="0" fontId="28" fillId="0" borderId="0" xfId="1" applyFont="1" applyAlignment="1">
      <alignment horizontal="center" vertical="center" wrapText="1"/>
    </xf>
    <xf numFmtId="0" fontId="27" fillId="0" borderId="0" xfId="1" applyFont="1" applyAlignment="1">
      <alignment vertical="center" wrapText="1"/>
    </xf>
    <xf numFmtId="0" fontId="29" fillId="0" borderId="0" xfId="1" applyFont="1" applyAlignment="1">
      <alignment vertical="center" wrapText="1"/>
    </xf>
    <xf numFmtId="49" fontId="22" fillId="0" borderId="0" xfId="1" applyNumberFormat="1" applyFont="1" applyAlignment="1">
      <alignment vertical="center" wrapText="1"/>
    </xf>
    <xf numFmtId="3" fontId="31" fillId="0" borderId="0" xfId="0" applyNumberFormat="1" applyFont="1" applyAlignment="1">
      <alignment horizontal="right" wrapText="1"/>
    </xf>
    <xf numFmtId="3" fontId="27" fillId="0" borderId="0" xfId="1" applyNumberFormat="1" applyFont="1" applyAlignment="1">
      <alignment horizontal="center" vertical="center" wrapText="1"/>
    </xf>
    <xf numFmtId="0" fontId="7" fillId="2" borderId="3" xfId="1" applyFont="1" applyFill="1" applyBorder="1" applyAlignment="1" applyProtection="1">
      <alignment horizontal="center" vertical="center"/>
      <protection hidden="1"/>
    </xf>
    <xf numFmtId="0" fontId="28" fillId="0" borderId="3" xfId="1" applyFont="1" applyFill="1" applyBorder="1" applyAlignment="1">
      <alignment horizontal="center" vertical="center" wrapText="1"/>
    </xf>
    <xf numFmtId="0" fontId="32" fillId="0" borderId="3" xfId="1" applyFont="1" applyFill="1" applyBorder="1" applyAlignment="1">
      <alignment horizontal="center" vertical="center" wrapText="1"/>
    </xf>
    <xf numFmtId="0" fontId="32" fillId="0" borderId="3" xfId="1" applyFont="1" applyFill="1" applyBorder="1" applyAlignment="1">
      <alignment horizontal="left" vertical="center" wrapText="1"/>
    </xf>
    <xf numFmtId="0" fontId="28" fillId="0" borderId="3" xfId="1" applyFont="1" applyFill="1" applyBorder="1" applyAlignment="1">
      <alignment horizontal="left" vertical="center" wrapText="1"/>
    </xf>
    <xf numFmtId="3" fontId="28" fillId="0" borderId="3" xfId="1" applyNumberFormat="1" applyFont="1" applyFill="1" applyBorder="1" applyAlignment="1">
      <alignment horizontal="center" vertical="center" wrapText="1"/>
    </xf>
    <xf numFmtId="49" fontId="28" fillId="0" borderId="3" xfId="1" applyNumberFormat="1" applyFont="1" applyFill="1" applyBorder="1" applyAlignment="1">
      <alignment horizontal="left" vertical="center" wrapText="1"/>
    </xf>
    <xf numFmtId="49" fontId="32" fillId="0" borderId="3" xfId="1" applyNumberFormat="1" applyFont="1" applyFill="1" applyBorder="1" applyAlignment="1">
      <alignment horizontal="left" vertical="center" wrapText="1"/>
    </xf>
    <xf numFmtId="3" fontId="32" fillId="0" borderId="3" xfId="1" applyNumberFormat="1" applyFont="1" applyFill="1" applyBorder="1" applyAlignment="1">
      <alignment horizontal="right" vertical="center" wrapText="1"/>
    </xf>
    <xf numFmtId="3" fontId="28" fillId="0" borderId="3" xfId="1" applyNumberFormat="1" applyFont="1" applyFill="1" applyBorder="1" applyAlignment="1">
      <alignment horizontal="right" vertical="center" wrapText="1"/>
    </xf>
    <xf numFmtId="49" fontId="32" fillId="0" borderId="3" xfId="1" applyNumberFormat="1" applyFont="1" applyFill="1" applyBorder="1" applyAlignment="1">
      <alignment horizontal="right" vertical="center" wrapText="1"/>
    </xf>
    <xf numFmtId="3" fontId="33" fillId="0" borderId="3" xfId="1" applyNumberFormat="1" applyFont="1" applyFill="1" applyBorder="1" applyAlignment="1">
      <alignment horizontal="center" vertical="center" wrapText="1"/>
    </xf>
    <xf numFmtId="3" fontId="34" fillId="2" borderId="0" xfId="1" applyNumberFormat="1" applyFont="1" applyFill="1" applyProtection="1">
      <protection hidden="1"/>
    </xf>
    <xf numFmtId="0" fontId="34" fillId="2" borderId="0" xfId="1" applyFont="1" applyFill="1" applyProtection="1">
      <protection hidden="1"/>
    </xf>
    <xf numFmtId="0" fontId="5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3" xfId="1" applyFont="1" applyFill="1" applyBorder="1" applyAlignment="1" applyProtection="1">
      <alignment horizontal="center" vertical="center" wrapText="1"/>
      <protection hidden="1"/>
    </xf>
    <xf numFmtId="3" fontId="7" fillId="2" borderId="3" xfId="13" quotePrefix="1" applyNumberFormat="1" applyFont="1" applyFill="1" applyBorder="1" applyAlignment="1">
      <alignment horizontal="center" vertical="center" wrapText="1"/>
    </xf>
    <xf numFmtId="3" fontId="6" fillId="2" borderId="3" xfId="13" quotePrefix="1" applyNumberFormat="1" applyFont="1" applyFill="1" applyBorder="1" applyAlignment="1">
      <alignment horizontal="center" vertical="center" wrapText="1"/>
    </xf>
    <xf numFmtId="3" fontId="27" fillId="0" borderId="0" xfId="1" applyNumberFormat="1" applyFont="1" applyAlignment="1">
      <alignment vertical="center" wrapText="1"/>
    </xf>
    <xf numFmtId="0" fontId="18" fillId="0" borderId="0" xfId="2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3" fontId="7" fillId="2" borderId="3" xfId="1" quotePrefix="1" applyNumberFormat="1" applyFont="1" applyFill="1" applyBorder="1" applyAlignment="1" applyProtection="1">
      <alignment horizontal="right" vertical="center" wrapText="1"/>
      <protection hidden="1"/>
    </xf>
    <xf numFmtId="3" fontId="7" fillId="2" borderId="3" xfId="1" quotePrefix="1" applyNumberFormat="1" applyFont="1" applyFill="1" applyBorder="1" applyAlignment="1" applyProtection="1">
      <alignment horizontal="right" vertical="center"/>
      <protection hidden="1"/>
    </xf>
    <xf numFmtId="0" fontId="7" fillId="2" borderId="3" xfId="1" quotePrefix="1" applyFont="1" applyFill="1" applyBorder="1" applyAlignment="1" applyProtection="1">
      <alignment horizontal="right" vertical="center"/>
      <protection hidden="1"/>
    </xf>
    <xf numFmtId="3" fontId="7" fillId="2" borderId="3" xfId="0" applyNumberFormat="1" applyFont="1" applyFill="1" applyBorder="1" applyAlignment="1">
      <alignment horizontal="right" vertical="center"/>
    </xf>
    <xf numFmtId="3" fontId="7" fillId="2" borderId="3" xfId="1" applyNumberFormat="1" applyFont="1" applyFill="1" applyBorder="1" applyAlignment="1" applyProtection="1">
      <alignment horizontal="right" vertical="center"/>
      <protection hidden="1"/>
    </xf>
    <xf numFmtId="3" fontId="9" fillId="2" borderId="0" xfId="0" applyNumberFormat="1" applyFont="1" applyFill="1" applyAlignment="1">
      <alignment horizontal="right" vertical="center"/>
    </xf>
    <xf numFmtId="3" fontId="7" fillId="2" borderId="3" xfId="0" applyNumberFormat="1" applyFont="1" applyFill="1" applyBorder="1" applyAlignment="1">
      <alignment vertical="center" wrapText="1"/>
    </xf>
    <xf numFmtId="3" fontId="6" fillId="2" borderId="3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right" vertical="center" wrapText="1"/>
    </xf>
    <xf numFmtId="0" fontId="7" fillId="2" borderId="3" xfId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 applyAlignment="1">
      <alignment horizontal="center" vertical="center" wrapText="1"/>
    </xf>
    <xf numFmtId="0" fontId="5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3" xfId="1" applyFont="1" applyFill="1" applyBorder="1" applyAlignment="1" applyProtection="1">
      <alignment horizontal="center" vertical="center" wrapText="1"/>
      <protection hidden="1"/>
    </xf>
    <xf numFmtId="3" fontId="5" fillId="0" borderId="3" xfId="1" applyNumberFormat="1" applyFont="1" applyFill="1" applyBorder="1" applyAlignment="1" applyProtection="1">
      <alignment horizontal="center" vertical="center" wrapText="1"/>
      <protection hidden="1"/>
    </xf>
    <xf numFmtId="3" fontId="26" fillId="0" borderId="3" xfId="1" applyNumberFormat="1" applyFont="1" applyFill="1" applyBorder="1" applyAlignment="1" applyProtection="1">
      <alignment vertical="center"/>
      <protection hidden="1"/>
    </xf>
    <xf numFmtId="3" fontId="15" fillId="0" borderId="0" xfId="1" applyNumberFormat="1" applyFont="1" applyFill="1" applyProtection="1">
      <protection hidden="1"/>
    </xf>
    <xf numFmtId="3" fontId="5" fillId="2" borderId="3" xfId="1" applyNumberFormat="1" applyFont="1" applyFill="1" applyBorder="1" applyAlignment="1" applyProtection="1">
      <alignment horizontal="center" vertical="center" wrapText="1"/>
      <protection hidden="1"/>
    </xf>
    <xf numFmtId="0" fontId="5" fillId="2" borderId="3" xfId="1" applyFont="1" applyFill="1" applyBorder="1" applyAlignment="1" applyProtection="1">
      <alignment horizontal="center" vertical="center" wrapText="1"/>
      <protection hidden="1"/>
    </xf>
    <xf numFmtId="3" fontId="35" fillId="2" borderId="0" xfId="1" applyNumberFormat="1" applyFont="1" applyFill="1" applyProtection="1">
      <protection hidden="1"/>
    </xf>
    <xf numFmtId="0" fontId="35" fillId="2" borderId="0" xfId="1" applyFont="1" applyFill="1" applyProtection="1">
      <protection hidden="1"/>
    </xf>
    <xf numFmtId="3" fontId="19" fillId="2" borderId="0" xfId="0" applyNumberFormat="1" applyFont="1" applyFill="1"/>
    <xf numFmtId="0" fontId="19" fillId="2" borderId="0" xfId="0" applyFont="1" applyFill="1"/>
    <xf numFmtId="3" fontId="20" fillId="2" borderId="0" xfId="1" applyNumberFormat="1" applyFont="1" applyFill="1" applyProtection="1">
      <protection hidden="1"/>
    </xf>
    <xf numFmtId="3" fontId="19" fillId="2" borderId="0" xfId="1" applyNumberFormat="1" applyFont="1" applyFill="1" applyProtection="1">
      <protection hidden="1"/>
    </xf>
    <xf numFmtId="0" fontId="2" fillId="0" borderId="0" xfId="0" applyFont="1" applyFill="1" applyAlignment="1">
      <alignment horizontal="center" vertical="center" wrapText="1"/>
    </xf>
    <xf numFmtId="0" fontId="5" fillId="0" borderId="3" xfId="1" applyFont="1" applyFill="1" applyBorder="1" applyAlignment="1" applyProtection="1">
      <alignment horizontal="center" vertical="center" wrapText="1"/>
      <protection hidden="1"/>
    </xf>
    <xf numFmtId="3" fontId="5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2" fillId="0" borderId="4" xfId="1" applyFont="1" applyFill="1" applyBorder="1" applyAlignment="1">
      <alignment horizontal="center" vertical="center" wrapText="1"/>
    </xf>
    <xf numFmtId="3" fontId="32" fillId="0" borderId="3" xfId="1" applyNumberFormat="1" applyFont="1" applyFill="1" applyBorder="1" applyAlignment="1">
      <alignment horizontal="center" vertical="center" wrapText="1"/>
    </xf>
    <xf numFmtId="3" fontId="18" fillId="0" borderId="0" xfId="2" applyNumberFormat="1" applyFont="1" applyAlignment="1">
      <alignment horizontal="center" vertical="center"/>
    </xf>
    <xf numFmtId="0" fontId="32" fillId="0" borderId="3" xfId="1" applyFont="1" applyFill="1" applyBorder="1" applyAlignment="1">
      <alignment horizontal="center" vertical="center" wrapText="1"/>
    </xf>
    <xf numFmtId="0" fontId="30" fillId="0" borderId="5" xfId="1" applyFont="1" applyBorder="1" applyAlignment="1">
      <alignment vertical="center"/>
    </xf>
    <xf numFmtId="0" fontId="32" fillId="0" borderId="1" xfId="1" applyFont="1" applyBorder="1" applyAlignment="1">
      <alignment horizontal="center" vertical="center" wrapText="1"/>
    </xf>
    <xf numFmtId="3" fontId="32" fillId="0" borderId="1" xfId="1" applyNumberFormat="1" applyFont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/>
    </xf>
    <xf numFmtId="0" fontId="2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30" fillId="0" borderId="5" xfId="1" applyFont="1" applyBorder="1" applyAlignment="1">
      <alignment horizontal="right" vertical="center"/>
    </xf>
    <xf numFmtId="0" fontId="32" fillId="0" borderId="3" xfId="1" applyFont="1" applyFill="1" applyBorder="1" applyAlignment="1">
      <alignment horizontal="center" vertical="center" wrapText="1"/>
    </xf>
    <xf numFmtId="0" fontId="32" fillId="0" borderId="6" xfId="1" applyFont="1" applyFill="1" applyBorder="1" applyAlignment="1">
      <alignment horizontal="center" vertical="center" wrapText="1"/>
    </xf>
    <xf numFmtId="0" fontId="32" fillId="0" borderId="7" xfId="1" applyFont="1" applyFill="1" applyBorder="1" applyAlignment="1">
      <alignment horizontal="center" vertical="center" wrapText="1"/>
    </xf>
    <xf numFmtId="0" fontId="32" fillId="0" borderId="8" xfId="1" applyFont="1" applyFill="1" applyBorder="1" applyAlignment="1">
      <alignment horizontal="center" vertical="center" wrapText="1"/>
    </xf>
    <xf numFmtId="0" fontId="32" fillId="0" borderId="1" xfId="1" applyFont="1" applyFill="1" applyBorder="1" applyAlignment="1">
      <alignment horizontal="center" vertical="center" wrapText="1"/>
    </xf>
    <xf numFmtId="0" fontId="32" fillId="0" borderId="4" xfId="1" applyFont="1" applyFill="1" applyBorder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0" fontId="5" fillId="2" borderId="3" xfId="1" applyFont="1" applyFill="1" applyBorder="1" applyAlignment="1" applyProtection="1">
      <alignment horizontal="center" vertical="center" wrapText="1"/>
      <protection hidden="1"/>
    </xf>
    <xf numFmtId="3" fontId="5" fillId="2" borderId="3" xfId="1" applyNumberFormat="1" applyFont="1" applyFill="1" applyBorder="1" applyAlignment="1" applyProtection="1">
      <alignment horizontal="center" vertical="center" wrapText="1"/>
      <protection hidden="1"/>
    </xf>
    <xf numFmtId="0" fontId="9" fillId="2" borderId="3" xfId="1" applyFont="1" applyFill="1" applyBorder="1" applyAlignment="1" applyProtection="1">
      <alignment horizontal="center" vertical="center" wrapText="1"/>
      <protection hidden="1"/>
    </xf>
    <xf numFmtId="3" fontId="5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21" fillId="2" borderId="0" xfId="0" applyFont="1" applyFill="1" applyAlignment="1">
      <alignment horizontal="center" vertical="center" wrapText="1"/>
    </xf>
    <xf numFmtId="3" fontId="21" fillId="2" borderId="0" xfId="0" applyNumberFormat="1" applyFont="1" applyFill="1" applyAlignment="1">
      <alignment horizontal="right" vertical="center" wrapText="1"/>
    </xf>
    <xf numFmtId="0" fontId="5" fillId="2" borderId="1" xfId="1" applyFont="1" applyFill="1" applyBorder="1" applyAlignment="1" applyProtection="1">
      <alignment horizontal="center" vertical="center" wrapText="1"/>
      <protection hidden="1"/>
    </xf>
    <xf numFmtId="0" fontId="5" fillId="2" borderId="4" xfId="1" applyFont="1" applyFill="1" applyBorder="1" applyAlignment="1" applyProtection="1">
      <alignment horizontal="center" vertical="center" wrapText="1"/>
      <protection hidden="1"/>
    </xf>
    <xf numFmtId="0" fontId="5" fillId="2" borderId="2" xfId="1" applyFont="1" applyFill="1" applyBorder="1" applyAlignment="1" applyProtection="1">
      <alignment horizontal="center" vertical="center" wrapText="1"/>
      <protection hidden="1"/>
    </xf>
    <xf numFmtId="3" fontId="5" fillId="2" borderId="4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1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10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9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12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13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6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7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3" fontId="15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3" xfId="1" applyFont="1" applyFill="1" applyBorder="1" applyAlignment="1" applyProtection="1">
      <alignment horizontal="center" vertical="center" wrapText="1"/>
      <protection hidden="1"/>
    </xf>
    <xf numFmtId="3" fontId="5" fillId="0" borderId="1" xfId="1" applyNumberFormat="1" applyFont="1" applyFill="1" applyBorder="1" applyAlignment="1" applyProtection="1">
      <alignment horizontal="center" vertical="center" wrapText="1"/>
      <protection hidden="1"/>
    </xf>
    <xf numFmtId="3" fontId="5" fillId="0" borderId="2" xfId="1" applyNumberFormat="1" applyFont="1" applyFill="1" applyBorder="1" applyAlignment="1" applyProtection="1">
      <alignment horizontal="center" vertical="center" wrapText="1"/>
      <protection hidden="1"/>
    </xf>
    <xf numFmtId="3" fontId="5" fillId="0" borderId="10" xfId="1" applyNumberFormat="1" applyFont="1" applyFill="1" applyBorder="1" applyAlignment="1" applyProtection="1">
      <alignment horizontal="center" vertical="center" wrapText="1"/>
      <protection hidden="1"/>
    </xf>
    <xf numFmtId="3" fontId="5" fillId="0" borderId="9" xfId="1" applyNumberFormat="1" applyFont="1" applyFill="1" applyBorder="1" applyAlignment="1" applyProtection="1">
      <alignment horizontal="center" vertical="center" wrapText="1"/>
      <protection hidden="1"/>
    </xf>
    <xf numFmtId="3" fontId="5" fillId="0" borderId="11" xfId="1" applyNumberFormat="1" applyFont="1" applyFill="1" applyBorder="1" applyAlignment="1" applyProtection="1">
      <alignment horizontal="center" vertical="center" wrapText="1"/>
      <protection hidden="1"/>
    </xf>
  </cellXfs>
  <cellStyles count="14">
    <cellStyle name="Comma" xfId="3" builtinId="3"/>
    <cellStyle name="Normal" xfId="0" builtinId="0"/>
    <cellStyle name="Normal 10 2" xfId="1"/>
    <cellStyle name="Normal 11 2 2" xfId="8"/>
    <cellStyle name="Normal 14" xfId="10"/>
    <cellStyle name="Normal 2" xfId="4"/>
    <cellStyle name="Normal 2 10 2" xfId="5"/>
    <cellStyle name="Normal 2 10 2 2" xfId="9"/>
    <cellStyle name="Normal 2 34" xfId="6"/>
    <cellStyle name="Normal 3" xfId="11"/>
    <cellStyle name="Normal 3 3" xfId="12"/>
    <cellStyle name="Normal 3 4 3 2" xfId="7"/>
    <cellStyle name="Normal 58" xfId="2"/>
    <cellStyle name="Normal_Bieu mau (CV )" xfId="13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952500</xdr:colOff>
      <xdr:row>43</xdr:row>
      <xdr:rowOff>0</xdr:rowOff>
    </xdr:from>
    <xdr:to>
      <xdr:col>1</xdr:col>
      <xdr:colOff>952500</xdr:colOff>
      <xdr:row>43</xdr:row>
      <xdr:rowOff>49004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455420" y="3230880"/>
          <a:ext cx="0" cy="49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KH%202016-2020\Dau%20tu\Tong%20hop%20phan%20bo\TH%202016-2020%20091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angdtt318a\User\Downloads\TH%20phan%20bo%20%2017.9.2015_Th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I CTrinh"/>
      <sheetName val="PLII nganh"/>
      <sheetName val="Cocauin (2)"/>
      <sheetName val="PLTH1209"/>
      <sheetName val="BANCO5 (in)"/>
      <sheetName val="MTTW (in)"/>
      <sheetName val="CTMTDP (in)"/>
      <sheetName val="PA goc 2015"/>
      <sheetName val="PA goc 2014"/>
      <sheetName val="PL IXa"/>
      <sheetName val="PLIXb"/>
      <sheetName val="Phuong an goc 2015"/>
      <sheetName val="PL X (2)"/>
      <sheetName val="PL 2"/>
      <sheetName val="PLIIIb (2)"/>
      <sheetName val="PLIIIb (3)"/>
      <sheetName val="PLCTrinh2016"/>
      <sheetName val="PLnganh2016"/>
      <sheetName val="MTTW"/>
      <sheetName val="DT theo MT (DP) (3)"/>
      <sheetName val="Cocaunguon (2)"/>
      <sheetName val="BANCO5"/>
      <sheetName val="PL VIII"/>
      <sheetName val="PL IX"/>
      <sheetName val="PL X"/>
      <sheetName val="PLIIIb"/>
      <sheetName val="DT theo MT (DP) (2)"/>
      <sheetName val="MT TW in (2)"/>
      <sheetName val="BANCO (3)"/>
      <sheetName val="Nhucaungoaitrunghan"/>
      <sheetName val="CTMTTW1209"/>
      <sheetName val="PA3DP"/>
      <sheetName val="BANCO (4)"/>
      <sheetName val="MT DPin (3)"/>
      <sheetName val="TH 2016-2020-gom CTMTQG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  <sheetName val="PLI_CTrinh"/>
      <sheetName val="PLI_CTrinh1"/>
      <sheetName val="PLII_nganh"/>
      <sheetName val="Cocauin_(2)"/>
      <sheetName val="BANCO5_(in)"/>
      <sheetName val="MTTW_(in)"/>
      <sheetName val="CTMTDP_(in)"/>
      <sheetName val="PA_goc_2015"/>
      <sheetName val="PA_goc_2014"/>
      <sheetName val="PL_IXa"/>
      <sheetName val="Phuong_an_goc_2015"/>
      <sheetName val="PL_X_(2)"/>
      <sheetName val="PL_2"/>
      <sheetName val="PLIIIb_(2)"/>
      <sheetName val="PLIIIb_(3)"/>
      <sheetName val="DT_theo_MT_(DP)_(3)"/>
      <sheetName val="Cocaunguon_(2)"/>
      <sheetName val="PL_VIII"/>
      <sheetName val="PL_IX"/>
      <sheetName val="PL_X"/>
      <sheetName val="DT_theo_MT_(DP)_(2)"/>
      <sheetName val="MT_TW_in_(2)"/>
      <sheetName val="BANCO_(3)"/>
      <sheetName val="BANCO_(4)"/>
      <sheetName val="MT_DPin_(3)"/>
      <sheetName val="TH_2016-2020-gom_CTMTQG"/>
      <sheetName val="MT_TW_in"/>
      <sheetName val="MT_DPin"/>
      <sheetName val="DT_theo_MT(TW)"/>
      <sheetName val="DT_theo_MT_(DP)"/>
      <sheetName val="CTMTQG_GNBV"/>
      <sheetName val="TH_dau_bo"/>
      <sheetName val="MTTW_in"/>
      <sheetName val="SSDP-an_cot"/>
      <sheetName val="SSDP-an_cot_(2)"/>
      <sheetName val="So_sanhDPguidi_(2)"/>
      <sheetName val="So_sanhDPguidi_(3)"/>
      <sheetName val="So_sanhDPguidi"/>
      <sheetName val="PL1_-TH-gui_BTC"/>
      <sheetName val="PL2-MTTW-gui_BTC"/>
      <sheetName val="PL3-MTDP-gui_BTC"/>
    </sheetNames>
    <sheetDataSet>
      <sheetData sheetId="0" refreshError="1">
        <row r="10">
          <cell r="CN10">
            <v>0.115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14">
          <cell r="RD14">
            <v>0</v>
          </cell>
        </row>
        <row r="122">
          <cell r="K122">
            <v>6.7156099999999999</v>
          </cell>
        </row>
        <row r="124">
          <cell r="N124">
            <v>57909914</v>
          </cell>
        </row>
        <row r="125">
          <cell r="K125">
            <v>8.8152801947532639E-2</v>
          </cell>
        </row>
        <row r="126">
          <cell r="K126">
            <v>6.275358856247254E-2</v>
          </cell>
        </row>
        <row r="128">
          <cell r="K128">
            <v>8.7441229356428687E-2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10">
          <cell r="CN10">
            <v>0.115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14">
          <cell r="RD14">
            <v>0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Van chuyen"/>
      <sheetName val="THKP (2)"/>
      <sheetName val="THKP"/>
      <sheetName val="T.Bi"/>
      <sheetName val="Thiet ke"/>
      <sheetName val="CT"/>
      <sheetName val="K.luong"/>
      <sheetName val="TT L2"/>
      <sheetName val="TT L1"/>
      <sheetName val="Thue Ngoai"/>
      <sheetName val="KLHT"/>
      <sheetName val="KL XL2000"/>
      <sheetName val="KLXL2001"/>
      <sheetName val="THKP2001"/>
      <sheetName val="KLphanbo"/>
      <sheetName val="Chiet tinh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BC_KKTSCD"/>
      <sheetName val="Chitiet"/>
      <sheetName val="Sheet2 (2)"/>
      <sheetName val="Mau_BC_KKTSCD"/>
      <sheetName val="Chi tiet - Dv lap"/>
      <sheetName val="TH KHTC"/>
      <sheetName val="000"/>
      <sheetName val="00000000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KH 2003 (moi max)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1"/>
      <sheetName val="Dong Dau"/>
      <sheetName val="Dong Dau (2)"/>
      <sheetName val="Sau dong"/>
      <sheetName val="Ma xa"/>
      <sheetName val="My dinh"/>
      <sheetName val="Tong cong"/>
      <sheetName val="VL"/>
      <sheetName val="CTXD"/>
      <sheetName val=".."/>
      <sheetName val="CTDN"/>
      <sheetName val="san vuon"/>
      <sheetName val="khu phu tro"/>
      <sheetName val="TH"/>
      <sheetName val="Phu luc"/>
      <sheetName val="Gia trÞ"/>
      <sheetName val="Chart2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be tong"/>
      <sheetName val="Thep"/>
      <sheetName val="Tong hop thep"/>
      <sheetName val="Thuyet minh"/>
      <sheetName val="CQ-HQ"/>
      <sheetName val="Km0-Km1"/>
      <sheetName val="Km1-Km2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Congty"/>
      <sheetName val="VPPN"/>
      <sheetName val="XN74"/>
      <sheetName val="XN54"/>
      <sheetName val="XN33"/>
      <sheetName val="NK96"/>
      <sheetName val="XL4Test5"/>
      <sheetName val="KH12"/>
      <sheetName val="CN12"/>
      <sheetName val="HD12"/>
      <sheetName val="KH1"/>
      <sheetName val="cd viaK0-T6"/>
      <sheetName val="cdvia T6-Tc24"/>
      <sheetName val="cdvia Tc24-T46"/>
      <sheetName val="cdbtnL2ko-k0+361"/>
      <sheetName val="cd btnL2k0+361-T19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CHIT"/>
      <sheetName val="THXH"/>
      <sheetName val="BHXH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DT"/>
      <sheetName val="THND"/>
      <sheetName val="THMD"/>
      <sheetName val="Phtro1"/>
      <sheetName val="DTKS1"/>
      <sheetName val="CT1m"/>
      <sheetName val="THCT"/>
      <sheetName val="cap cho cac DT"/>
      <sheetName val="Ung - hoan"/>
      <sheetName val="CP may"/>
      <sheetName val="SS"/>
      <sheetName val="NVL"/>
      <sheetName val="Thep "/>
      <sheetName val="Chi tiet Khoi luong"/>
      <sheetName val="TH khoi luong"/>
      <sheetName val="Chiet tinh vat lieu "/>
      <sheetName val="TH KL VL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sent to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phan tich DG"/>
      <sheetName val="gia vat lieu"/>
      <sheetName val="gia xe may"/>
      <sheetName val="gia nhan cong"/>
      <sheetName val="Q1-02"/>
      <sheetName val="Q2-02"/>
      <sheetName val="Q3-02"/>
      <sheetName val="9"/>
      <sheetName val="10"/>
      <sheetName val="cong Q2"/>
      <sheetName val="T.U luong Q1"/>
      <sheetName val="T.U luong Q2"/>
      <sheetName val="T.U luong Q3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u luc HD"/>
      <sheetName val="Gia du thau"/>
      <sheetName val="PTDG"/>
      <sheetName val="Ca xe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binh do"/>
      <sheetName val="cot lieu"/>
      <sheetName val="van khuon"/>
      <sheetName val="CT BT"/>
      <sheetName val="lay mau"/>
      <sheetName val="mat ngoai goi"/>
      <sheetName val="coc tram-bt"/>
      <sheetName val="Tien ung"/>
      <sheetName val="phi luong3"/>
      <sheetName val="Quyet toan"/>
      <sheetName val="Thu hoi"/>
      <sheetName val="Lai vay"/>
      <sheetName val="Tien vay"/>
      <sheetName val="Cong no"/>
      <sheetName val="Cop pha"/>
      <sheetName val="20000000"/>
      <sheetName val="THDT"/>
      <sheetName val="DM-Goc"/>
      <sheetName val="Gia-CT"/>
      <sheetName val="PTCP"/>
      <sheetName val="cphoi"/>
      <sheetName val="T1(T1)04"/>
      <sheetName val="KH-2001"/>
      <sheetName val="KH-2002"/>
      <sheetName val="KH-2003"/>
      <sheetName val="DGTL"/>
      <sheetName val="®¬ngi¸"/>
      <sheetName val="dongle"/>
      <sheetName val="XE DAU"/>
      <sheetName val="XE XANG"/>
      <sheetName val="CT xa"/>
      <sheetName val="TLGC"/>
      <sheetName val="BL"/>
      <sheetName val="Thang 12"/>
      <sheetName val="Thang 1"/>
      <sheetName val="moi"/>
      <sheetName val="Thang 12 (2)"/>
      <sheetName val="Thang 01"/>
      <sheetName val="clvl"/>
      <sheetName val="Chenh lech"/>
      <sheetName val="Kinh phí"/>
      <sheetName val="TH mau moi tu T10"/>
      <sheetName val="Tong hop Quy IV"/>
      <sheetName val="Tong Thu"/>
      <sheetName val="Tong Chi"/>
      <sheetName val="Truong hoc"/>
      <sheetName val="Cty CP"/>
      <sheetName val="G.thau 3B"/>
      <sheetName val="T.Hop Thu-chi"/>
      <sheetName val="KL Tram Cty"/>
      <sheetName val="Gam may Cty"/>
      <sheetName val="KL tram KH"/>
      <sheetName val="Gam may KH"/>
      <sheetName val="Cach dien"/>
      <sheetName val="Mang tai"/>
      <sheetName val="tc"/>
      <sheetName val="TDT"/>
      <sheetName val="xl"/>
      <sheetName val="NN"/>
      <sheetName val="Tralaivay"/>
      <sheetName val="TBTN"/>
      <sheetName val="CPTV"/>
      <sheetName val="PCCHAY"/>
      <sheetName val="dtks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C.TIEU"/>
      <sheetName val="CPNLTT"/>
      <sheetName val="T.Luong"/>
      <sheetName val="NCTT"/>
      <sheetName val="QLDN"/>
      <sheetName val="641"/>
      <sheetName val="642"/>
      <sheetName val="T.HAO"/>
      <sheetName val="DT TUYEN"/>
      <sheetName val="DT GIA"/>
      <sheetName val="KHDT"/>
      <sheetName val="KHDT (2)"/>
      <sheetName val="SX-TT"/>
      <sheetName val="CL "/>
      <sheetName val="VTu"/>
      <sheetName val="LDTL"/>
      <sheetName val="KHao"/>
      <sheetName val="LNKD"/>
      <sheetName val="SK"/>
      <sheetName val="TNo"/>
      <sheetName val="CTTH"/>
      <sheetName val="VON"/>
      <sheetName val="VLD"/>
      <sheetName val="KQ (2)"/>
      <sheetName val="DGXDCB"/>
      <sheetName val="DEM"/>
      <sheetName val="KHOILUONG"/>
      <sheetName val="DONGIA"/>
      <sheetName val="CPKSTK"/>
      <sheetName val="THIETBI"/>
      <sheetName val="VC1"/>
      <sheetName val="VC2"/>
      <sheetName val="VC3"/>
      <sheetName val="VC4"/>
      <sheetName val="VC5"/>
      <sheetName val="BaoCao"/>
      <sheetName val="TT"/>
      <sheetName val="CO SO DU LIEU PTVL"/>
      <sheetName val="Cau 2(3)"/>
      <sheetName val="00000005"/>
      <sheetName val="00000006"/>
      <sheetName val="HTSD6LD"/>
      <sheetName val="HTSDDNN"/>
      <sheetName val="HTSDKT"/>
      <sheetName val="BD"/>
      <sheetName val="HTNT"/>
      <sheetName val="CHART"/>
      <sheetName val="HTDT"/>
      <sheetName val="HTSDD"/>
      <sheetName val="Dec31"/>
      <sheetName val="Jan2"/>
      <sheetName val="Jan3"/>
      <sheetName val="C47-QI-2003"/>
      <sheetName val="ytq1"/>
      <sheetName val="C48-QI-2003"/>
      <sheetName val="cap so lan 2"/>
      <sheetName val="cap so BHXH"/>
      <sheetName val="tru tien"/>
      <sheetName val="C45-2003"/>
      <sheetName val="C47-QII-2003"/>
      <sheetName val="C48-QII-2003"/>
      <sheetName val="yt q2"/>
      <sheetName val="all"/>
      <sheetName val="c45 t3"/>
      <sheetName val="c45 t6"/>
      <sheetName val="BHYT Q3.2003"/>
      <sheetName val="C45 t7"/>
      <sheetName val="C47-t07.2003"/>
      <sheetName val="C45 t8"/>
      <sheetName val="C47-t08.2003"/>
      <sheetName val="C45 t09"/>
      <sheetName val="C47-t09.2003"/>
      <sheetName val="C45T12"/>
      <sheetName val="C47 T12"/>
      <sheetName val="BHYT Q4-200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45A-BH"/>
      <sheetName val="C46A-BH"/>
      <sheetName val="C47A-BH"/>
      <sheetName val="C48A-BH"/>
      <sheetName val="S-53-1"/>
      <sheetName val="PXuat"/>
      <sheetName val="THVT.T5"/>
      <sheetName val="XL1.t5"/>
      <sheetName val="XL2.T5"/>
      <sheetName val="XL3.T5"/>
      <sheetName val="XL5.T5"/>
      <sheetName val="NRC"/>
      <sheetName val="TH du toan "/>
      <sheetName val="Du toan "/>
      <sheetName val="C.Tinh"/>
      <sheetName val="TK_cap"/>
      <sheetName val="KH 200³ (moi max)"/>
      <sheetName val="C47T11"/>
      <sheetName val="C45T11"/>
      <sheetName val="C45 T10"/>
      <sheetName val="C47-t10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Outlets"/>
      <sheetName val="PGs"/>
      <sheetName val="PIPE-03E.XLS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VËt liÖu"/>
      <sheetName val="THVL"/>
      <sheetName val="K_L­¬ng "/>
      <sheetName val="GTDT "/>
      <sheetName val="Bï VL "/>
      <sheetName val="Tæng Hîp"/>
      <sheetName val="Kinh PhÝ"/>
      <sheetName val="T kÕ"/>
      <sheetName val="chiettinhkenh"/>
      <sheetName val="tÝnh VL"/>
      <sheetName val="thuyetminh"/>
      <sheetName val="KL ®Ëp"/>
      <sheetName val="Lµng Lµ"/>
      <sheetName val="TIEN"/>
      <sheetName val="PHUONG"/>
      <sheetName val="ANH"/>
      <sheetName val="HUYNH"/>
      <sheetName val="TONKHO"/>
      <sheetName val="BANLE"/>
      <sheetName val="NHAPKHO"/>
      <sheetName val="DTCT"/>
      <sheetName val="THVT"/>
      <sheetName val="THGT"/>
      <sheetName val="cong bien t10"/>
      <sheetName val="luong t9 "/>
      <sheetName val="bb t9"/>
      <sheetName val="XETT10-03"/>
      <sheetName val="bxet"/>
      <sheetName val="XN79"/>
      <sheetName val="CTMT"/>
      <sheetName val="N1111"/>
      <sheetName val="C1111"/>
      <sheetName val="1121"/>
      <sheetName val="daura"/>
      <sheetName val="dauvao"/>
      <sheetName val="TK111"/>
      <sheetName val="TK112"/>
      <sheetName val="TK131"/>
      <sheetName val="TK1331"/>
      <sheetName val="TK136"/>
      <sheetName val="TK138"/>
      <sheetName val="TK141"/>
      <sheetName val="TK152"/>
      <sheetName val="TK153"/>
      <sheetName val="TK154"/>
      <sheetName val="TK211"/>
      <sheetName val="TK214"/>
      <sheetName val="TK311"/>
      <sheetName val="TK331"/>
      <sheetName val="TK3331"/>
      <sheetName val="TK3334"/>
      <sheetName val="TK334"/>
      <sheetName val="TK335"/>
      <sheetName val="TK336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BKE CT GOC"/>
      <sheetName val="BK-CT"/>
      <sheetName val="CTGS10"/>
      <sheetName val="BKE CT GOC (2)"/>
      <sheetName val="CTGS10 (2)"/>
      <sheetName val="VAT TU NHAN TXQN"/>
      <sheetName val="bang tong ke khoi luong vat tu"/>
      <sheetName val="hcong tkhe"/>
      <sheetName val="VAT TU NHAN TKHE"/>
      <sheetName val="hcong qn"/>
      <sheetName val="VAT TU NHAN (2)"/>
      <sheetName val="bANG THANH TOAN LUONG SC"/>
      <sheetName val="DON GIA TIEN LUONG SXCB"/>
      <sheetName val="bang ke luong sc"/>
      <sheetName val="DICH VU"/>
      <sheetName val="BD LE TET"/>
      <sheetName val="BANG THANH TOAN LUONG TO SO CHE"/>
      <sheetName val="BANG TONG HOP LUONG SP"/>
      <sheetName val="Bang ke tien luong O phong"/>
      <sheetName val="bang ke luong SP"/>
      <sheetName val="tam ung luong ky I"/>
      <sheetName val="bao cao BHXH 6 thang"/>
      <sheetName val="#REF"/>
      <sheetName val="THKL37"/>
      <sheetName val="Cong37"/>
      <sheetName val="VTCY37"/>
      <sheetName val="CLVL37"/>
      <sheetName val="QTC37"/>
      <sheetName val="THKL.H9"/>
      <sheetName val="CongH9"/>
      <sheetName val="VTCYH9"/>
      <sheetName val="CLVTH9"/>
      <sheetName val="QTC9"/>
      <sheetName val="BTCPLT"/>
      <sheetName val="GVL1134"/>
      <sheetName val="BGDHT"/>
      <sheetName val="CongH4"/>
      <sheetName val="THKL.H4"/>
      <sheetName val="VTCYH4"/>
      <sheetName val="CLVLH4"/>
      <sheetName val="QTCCH4"/>
      <sheetName val="Cong13"/>
      <sheetName val="THKL13"/>
      <sheetName val="VTCY13"/>
      <sheetName val="CLVL13"/>
      <sheetName val="QTC13"/>
      <sheetName val="THKLA10"/>
      <sheetName val="CongA10"/>
      <sheetName val="Hat 1"/>
      <sheetName val="H9Bson"/>
      <sheetName val=" H8 duong"/>
      <sheetName val="VP"/>
      <sheetName val="Hat 7dg"/>
      <sheetName val="TH duong 1B"/>
      <sheetName val="TH cau 1B"/>
      <sheetName val="cauH9"/>
      <sheetName val="cauH7"/>
      <sheetName val="cau H1"/>
      <sheetName val="Clech"/>
      <sheetName val="CPVL"/>
      <sheetName val="Son dg"/>
      <sheetName val="h"/>
      <sheetName val="VTCYA10"/>
      <sheetName val="CLVLA10"/>
      <sheetName val="QTA10"/>
      <sheetName val="THKL1"/>
      <sheetName val="Cong1"/>
      <sheetName val="VTCY1"/>
      <sheetName val="CLVL1"/>
      <sheetName val="QTCC1"/>
      <sheetName val="B01b"/>
      <sheetName val="B01a"/>
      <sheetName val="B03a"/>
      <sheetName val="B03b"/>
      <sheetName val="B5"/>
      <sheetName val="B8,1"/>
      <sheetName val="B6b"/>
      <sheetName val="B4a"/>
      <sheetName val="B4b"/>
      <sheetName val="Van chtyen"/>
      <sheetName val="DS dang ky thi dua 2005"/>
      <sheetName val="DS khen thuong2004"/>
      <sheetName val="quy bao lu 05"/>
      <sheetName val="VT co phuong"/>
      <sheetName val="Da hai"/>
      <sheetName val="VT A ma"/>
      <sheetName val="VT van ho"/>
      <sheetName val="Son A Ma"/>
      <sheetName val="Son Co Ph"/>
      <sheetName val="Mau giao"/>
      <sheetName val="Tuan"/>
      <sheetName val="TT TH"/>
      <sheetName val="vat lieu tan hoat"/>
      <sheetName val="KL tonࡧ"/>
      <sheetName val="KTCB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11"/>
      <sheetName val="THop"/>
      <sheetName val="huy dong von"/>
      <sheetName val="Lai vayxd"/>
      <sheetName val="Lai vayphaitra"/>
      <sheetName val="Lai vay "/>
      <sheetName val="tra von"/>
      <sheetName val="KH chi tiet"/>
      <sheetName val="nguyen lieu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toan"/>
      <sheetName val="congtac vien-uy"/>
      <sheetName val="Nhan luc2001"/>
      <sheetName val="Vattu2"/>
      <sheetName val="Vattu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THGTXL"/>
      <sheetName val="Kenh"/>
      <sheetName val="BVCkenh"/>
      <sheetName val="THKenh"/>
      <sheetName val="congn140"/>
      <sheetName val="BVCc40"/>
      <sheetName val="cong30"/>
      <sheetName val="BVCcong30"/>
      <sheetName val="congQD"/>
      <sheetName val="BVCCQD"/>
      <sheetName val="tran"/>
      <sheetName val="Bvctran"/>
      <sheetName val="PXL+TB"/>
      <sheetName val="TK331B"/>
      <sheetName val="Ca.D"/>
      <sheetName val="Congt}"/>
      <sheetName val="bang ke nop`thue"/>
      <sheetName val="NAM 2004"/>
      <sheetName val="TK 911"/>
      <sheetName val=""/>
      <sheetName val="SILICATE"/>
      <sheetName val="Tong hop kinh phi"/>
      <sheetName val="QT Duoc (Hai)"/>
      <sheetName val="Cua"/>
      <sheetName val="NS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.Thu"/>
      <sheetName val="T.Coc"/>
      <sheetName val="D.Nghia"/>
      <sheetName val="TT.DH"/>
      <sheetName val="P.Phu"/>
      <sheetName val="P.Lai"/>
      <sheetName val="N.Xuyen"/>
      <sheetName val="H.quan"/>
      <sheetName val="S.Dang"/>
      <sheetName val="N.Quan"/>
      <sheetName val="C.Dam"/>
      <sheetName val="B.luan"/>
      <sheetName val="M.Luong"/>
      <sheetName val="B.Doan"/>
      <sheetName val="H.Do"/>
      <sheetName val="D.Khe"/>
      <sheetName val="P.Trung"/>
      <sheetName val="V.du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 341vay dai han "/>
      <sheetName val="TK 214"/>
      <sheetName val="TK 212"/>
      <sheetName val="Chi tiet TK 211"/>
      <sheetName val="TK 211"/>
      <sheetName val="TK 154"/>
      <sheetName val="Chi tiet TK 152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CTTSCD"/>
      <sheetName val="TSCD ko dung"/>
      <sheetName val="Tong vat tu"/>
      <sheetName val="VT luu"/>
      <sheetName val="VTu1"/>
      <sheetName val="Vtu u dong"/>
      <sheetName val="TSLD khac"/>
      <sheetName val="CC da pbo het"/>
      <sheetName val="Phaitra"/>
      <sheetName val="TD_x0000_"/>
      <sheetName val="TDÕ"/>
      <sheetName val="CQuan"/>
      <sheetName val="CAU 1"/>
      <sheetName val="CAU3"/>
      <sheetName val="CAU5 A Thu"/>
      <sheetName val="yen lenh"/>
      <sheetName val="CAU5"/>
      <sheetName val="CAU5 (1+2)"/>
      <sheetName val="CAU 7 (O Hien)"/>
      <sheetName val="CAU 7"/>
      <sheetName val="CKCT"/>
      <sheetName val="TCCG ( NH)"/>
      <sheetName val="TCCG"/>
      <sheetName val="Cau 9"/>
      <sheetName val="Cau 11"/>
      <sheetName val="480"/>
      <sheetName val="TD@"/>
      <sheetName val="T12"/>
      <sheetName val="T11"/>
      <sheetName val="CT 03"/>
      <sheetName val="TH 03"/>
      <sheetName val="\MGT-DRT\MGT-IMPR\MGT-SC@\BA039"/>
      <sheetName val="Cong hoþ"/>
      <sheetName val="28+!60-28+420.5K95"/>
      <sheetName val="Thi sinh"/>
      <sheetName val="SPS"/>
      <sheetName val="DSNV"/>
      <sheetName val="Cham cong"/>
      <sheetName val="Bang luong"/>
      <sheetName val="LCB"/>
      <sheetName val="CN131"/>
      <sheetName val="STH 152"/>
      <sheetName val="CN 331"/>
      <sheetName val="VLSPHH"/>
      <sheetName val="DVKH"/>
      <sheetName val="Kho"/>
      <sheetName val="THDN MBA phu tai"/>
      <sheetName val="TBA CC"/>
      <sheetName val="D.Da0"/>
      <sheetName val="B9_SCL (2)"/>
      <sheetName val="T-9"/>
      <sheetName val="Thang 7-05"/>
      <sheetName val="Bia dvi"/>
      <sheetName val="B3_Tonghop thang"/>
      <sheetName val="B4_TTG"/>
      <sheetName val="B7_TaiNan"/>
      <sheetName val="B8_DongDien"/>
      <sheetName val="B9_SCL"/>
      <sheetName val="B10_SCTX"/>
      <sheetName val="B11_XTM"/>
      <sheetName val="B12_TBDC"/>
      <sheetName val="B13_LanKT"/>
      <sheetName val="BB NT GD H-thanh"/>
      <sheetName val="BB NT KL"/>
      <sheetName val="Goi2"/>
      <sheetName val="THpp"/>
      <sheetName val="pp"/>
      <sheetName val="CL PP"/>
      <sheetName val="TH DgPP"/>
      <sheetName val="Dg PP"/>
      <sheetName val="CL DgPP"/>
      <sheetName val="TH DDau"/>
      <sheetName val="DDau"/>
      <sheetName val="GT3PP"/>
      <sheetName val="CLDD"/>
      <sheetName val="GT3DD"/>
      <sheetName val="TH DVu"/>
      <sheetName val="Dichvu"/>
      <sheetName val="CL Dvu"/>
      <sheetName val="TH DgDvu"/>
      <sheetName val="Dg DV"/>
      <sheetName val="PTDdv"/>
      <sheetName val="CLDdv"/>
      <sheetName val="GT3DV"/>
      <sheetName val="TH-CO"/>
      <sheetName val="C.O"/>
      <sheetName val="TH dg OC"/>
      <sheetName val="DCO"/>
      <sheetName val="CL CatOng"/>
      <sheetName val="Bang qui cach Vtu"/>
      <sheetName val="T01"/>
      <sheetName val="T04"/>
      <sheetName val="DTcojg 4-5"/>
      <sheetName val="Tojg hop thep"/>
      <sheetName val="Phan tich don gia (doc)"/>
      <sheetName val="soi tho soi det"/>
      <sheetName val="soi thuong"/>
      <sheetName val="ni"/>
      <sheetName val="vai det"/>
      <sheetName val="chi phi 1tan"/>
      <sheetName val="von luu dong"/>
      <sheetName val="thue VAT"/>
      <sheetName val="doanh thu"/>
      <sheetName val="doanh thu loi nhuan"/>
      <sheetName val="dong tien"/>
      <sheetName val="thu hoi von"/>
      <sheetName val="hoan von"/>
      <sheetName val="dothi npv"/>
      <sheetName val="diem hoa von"/>
      <sheetName val="nop ngan sach"/>
      <sheetName val="chi tieu"/>
      <sheetName val="luong thang 10"/>
      <sheetName val="tong hop thang 10"/>
      <sheetName val="loung11"/>
      <sheetName val="TH 11"/>
      <sheetName val="T122"/>
      <sheetName val="T121"/>
      <sheetName val="px khai thac 2"/>
      <sheetName val="dao lo so 2"/>
      <sheetName val="luong vp thang 10"/>
      <sheetName val="T_x0003__x0000_ong dip nhan danh hieu AHL§"/>
      <sheetName val="pt0-1"/>
      <sheetName val="kp0-1"/>
      <sheetName val="0-1"/>
      <sheetName val="pt2-3"/>
      <sheetName val="thkp2-3"/>
      <sheetName val="2-3"/>
      <sheetName val="cl1-2"/>
      <sheetName val="thkp1-2"/>
      <sheetName val="clvl1-2"/>
      <sheetName val="1-2"/>
      <sheetName val="26+960-27+050.9"/>
      <sheetName val="\N\MGT-DRT\MGT-IMPR\MGT-SC@\BA0"/>
      <sheetName val="Chung tu"/>
      <sheetName val="So cai"/>
      <sheetName val="Can doi"/>
      <sheetName val="Phat sinh"/>
      <sheetName val="MLDV"/>
      <sheetName val="catongcu"/>
      <sheetName val="BC"/>
      <sheetName val="NNCONGNHAN"/>
      <sheetName val="bangtonghop"/>
      <sheetName val="B T HOP"/>
      <sheetName val="HT HE DUONG"/>
      <sheetName val="MLPP"/>
      <sheetName val="DH D1,2"/>
      <sheetName val="Tro giup"/>
      <sheetName val="XXXXXXX_x0018_"/>
      <sheetName val="UBi"/>
      <sheetName val="Menu qly"/>
      <sheetName val="BQ1"/>
      <sheetName val="VTD-TLANG"/>
      <sheetName val="TNHAT-N.PHUOC"/>
      <sheetName val="KPhong - ap3PTTA"/>
      <sheetName val="Q1"/>
      <sheetName val="Q2"/>
      <sheetName val="6 thang dau nam"/>
      <sheetName val="Q3"/>
      <sheetName val="Q4"/>
      <sheetName val="2007"/>
      <sheetName val="BU13-_x0003__x0000_+"/>
      <sheetName val="PTS䁌"/>
      <sheetName val="2ÿÿ960-ÿÿ+1ÿÿÿÿ(k95)"/>
      <sheetName val="[PIPE-03E.XLSÝ26+960-27+150.4(k"/>
      <sheetName val="Tong hop gia"/>
      <sheetName val="May thi cong"/>
      <sheetName val="Chi phi chung"/>
      <sheetName val="Config"/>
      <sheetName val="_x0002__x0001_"/>
      <sheetName val="_x0000__x0000__x0005__x0000_"/>
      <sheetName val="ten"/>
      <sheetName val="nphuo"/>
      <sheetName val="28+160-&quot;8+420,17Top"/>
      <sheetName val="KHo152"/>
      <sheetName val="Kho153"/>
      <sheetName val="@.Dap"/>
      <sheetName val="LUU"/>
      <sheetName val="BAONO"/>
      <sheetName val="BAONOCHUAXONG"/>
      <sheetName val="PHI"/>
      <sheetName val="Muavao6"/>
      <sheetName val="Muavao7"/>
      <sheetName val="DMCP"/>
      <sheetName val="MD03-4"/>
      <sheetName val="XE DA("/>
      <sheetName val="khen thuong (2)"/>
      <sheetName val="khen thuong"/>
      <sheetName val="Thuong"/>
      <sheetName val="San luong"/>
      <sheetName val="Thu nhap"/>
      <sheetName val="DGCT1"/>
      <sheetName val="Tu van Thiet ke"/>
      <sheetName val="Tien do thi cong"/>
      <sheetName val="Bia du toan"/>
      <sheetName val="Aug-10(D)"/>
      <sheetName val="Data input"/>
      <sheetName val="Data"/>
      <sheetName val="Group"/>
      <sheetName val="Loading"/>
      <sheetName val="Cong n_x0000_"/>
      <sheetName val="TDþ"/>
      <sheetName val="gvl"/>
      <sheetName val="GDTL cong D40"/>
      <sheetName val="THKPcong D40"/>
      <sheetName val="GDTran gieng"/>
      <sheetName val="THKPtran gieng"/>
      <sheetName val="XD"/>
      <sheetName val="THDT (2)"/>
      <sheetName val="DB (2)"/>
      <sheetName val="THTke"/>
      <sheetName val="DGTLdap dat (3)"/>
      <sheetName val="TM Du toan"/>
      <sheetName val="THKP dap chinh (3)"/>
      <sheetName val="Cong doan"/>
      <sheetName val="A"/>
      <sheetName val="clv¸"/>
      <sheetName val="B01þ"/>
      <sheetName val="B-B"/>
      <sheetName val="Don gia"/>
      <sheetName val="LD Kien"/>
      <sheetName val="QLoc"/>
      <sheetName val="TT Qlao"/>
      <sheetName val="Yen Bai"/>
      <sheetName val="Yen Giang"/>
      <sheetName val="Yen Hung"/>
      <sheetName val="Yen Lam"/>
      <sheetName val="Yen lac"/>
      <sheetName val="Yen Ninh"/>
      <sheetName val="Yen Phong"/>
      <sheetName val="Yen Phu"/>
      <sheetName val="Yen thai"/>
      <sheetName val="Yen Thinh"/>
      <sheetName val="Yen Tho"/>
      <sheetName val="Yen Trung"/>
      <sheetName val="Yen Truong"/>
      <sheetName val="Yen Tam"/>
      <sheetName val="Dinh Binh"/>
      <sheetName val="Dinh Cong"/>
      <sheetName val="Dinh Hoa"/>
      <sheetName val=" Dinh Hung"/>
      <sheetName val="Dinh Hai"/>
      <sheetName val="Dinh Lien"/>
      <sheetName val="Dinh Long"/>
      <sheetName val="Dinh Thanh"/>
      <sheetName val="Dinh Tien"/>
      <sheetName val="Dinh Tang"/>
      <sheetName val="Dinh Tan"/>
      <sheetName val="THPT Thong Nhat"/>
      <sheetName val="Dinh Tuong"/>
      <sheetName val="TTBDChinh Tri"/>
      <sheetName val="Phong GD"/>
      <sheetName val="Khoi Mam Non"/>
      <sheetName val="BT Van Hoa"/>
      <sheetName val="Day Nghe"/>
      <sheetName val="TH Q Loc 1"/>
      <sheetName val="Q lao"/>
      <sheetName val="T nhat"/>
      <sheetName val="Y bai"/>
      <sheetName val="Y giang"/>
      <sheetName val="Y hung"/>
      <sheetName val="Y lam"/>
      <sheetName val="Y lac"/>
      <sheetName val="Y ninh"/>
      <sheetName val="Y phong"/>
      <sheetName val="Y phu"/>
      <sheetName val="Y thai"/>
      <sheetName val="Y thinh"/>
      <sheetName val="Y tho"/>
      <sheetName val="Y trung"/>
      <sheetName val="Y truong"/>
      <sheetName val="Y tam"/>
      <sheetName val="Dbinh"/>
      <sheetName val="D cong"/>
      <sheetName val="D hoa"/>
      <sheetName val="Dhung"/>
      <sheetName val="D hai"/>
      <sheetName val="D lien"/>
      <sheetName val="D long"/>
      <sheetName val="D thanh"/>
      <sheetName val="D tien"/>
      <sheetName val="D tang"/>
      <sheetName val="D tan"/>
      <sheetName val="D tuong"/>
      <sheetName val="Q loc 2"/>
      <sheetName val="DT 05"/>
      <sheetName val="Quý 1"/>
      <sheetName val="Thang3"/>
      <sheetName val="Quý2"/>
      <sheetName val="Quy 3"/>
      <sheetName val="KPCĐ"/>
      <sheetName val="Nghiep vu"/>
      <sheetName val="T10-11"/>
      <sheetName val="Quý4"/>
      <sheetName val="KHOA 27"/>
      <sheetName val="KHOA 28"/>
      <sheetName val="KHOA 29"/>
      <sheetName val="T_x0003_"/>
      <sheetName val="BU13-_x0003_"/>
      <sheetName val="JanÐ"/>
      <sheetName val="tph AAHSTOT27"/>
      <sheetName val="TPH10x20"/>
      <sheetName val="TPH5x10"/>
      <sheetName val="TPH0x5"/>
      <sheetName val="TPHCVang"/>
      <sheetName val="TPHBDa"/>
      <sheetName val="TH VL, NC, DDHT Thanhphuoc"/>
      <sheetName val="0_x0000_Ԁ_x0000_가"/>
      <sheetName val="kinh phí XD"/>
      <sheetName val="D.HopKL"/>
      <sheetName val="MTL$-INTER"/>
      <sheetName val="Du_lieu"/>
      <sheetName val="Luong 4 SPH"/>
      <sheetName val="27*920-28+160.Su3"/>
      <sheetName val="NGUYEN 1"/>
      <sheetName val="TIEP 1"/>
      <sheetName val="HUNG 1"/>
      <sheetName val="BIEU DO"/>
      <sheetName val="Chi tieu 11"/>
      <sheetName val="HE SO LUONG"/>
      <sheetName val="SCAU"/>
      <sheetName val="DUOC"/>
      <sheetName val="TOC"/>
      <sheetName val="TU"/>
      <sheetName val="BINH"/>
      <sheetName val="HAN"/>
      <sheetName val="DIEU"/>
      <sheetName val="PHUNG"/>
      <sheetName val="TRI"/>
      <sheetName val="VAN"/>
      <sheetName val="NGUYEN"/>
      <sheetName val="TIEP"/>
      <sheetName val="HUNG"/>
      <sheetName val="Chart3"/>
      <sheetName val="LUONG 12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clvÃ"/>
      <sheetName val="Q1-0_x0005_"/>
      <sheetName val="Q1-0þ"/>
      <sheetName val="_MGT-DRT_MGT-IMPR_MGT-SC@_BA039"/>
      <sheetName val="_N_MGT-DRT_MGT-IMPR_MGT-SC@_BA0"/>
      <sheetName val="_PIPE-03E.XLSÝ26+960-27+150.4(k"/>
      <sheetName val=" o "/>
      <sheetName val="PNT-QUOT-#3"/>
      <sheetName val="DGXDC_x0008_"/>
      <sheetName val="0"/>
      <sheetName val="tra-vat-lieu"/>
      <sheetName val="TIEN GOI"/>
      <sheetName val="NHAT KY THU TIEN T.GOI"/>
      <sheetName val="LUONG GIAN TIEP"/>
      <sheetName val="NHAT KY THU TIEN TM"/>
      <sheetName val="UOC THUC HIEN THUE TNDN"/>
      <sheetName val="QUY TM"/>
      <sheetName val="131"/>
      <sheetName val="NKCT - 01"/>
      <sheetName val="LAI - LO"/>
      <sheetName val="TO KHAI CHI TIET"/>
      <sheetName val="THUE PII"/>
      <sheetName val="THUE PIII"/>
      <sheetName val="QUYET TOAN THUE TNDN"/>
      <sheetName val="BANG CAN DOI RUT GON"/>
      <sheetName val="BANG CAN DOI"/>
      <sheetName val="NHAT KY CHI TIEN"/>
      <sheetName val="LAI LO"/>
      <sheetName val="TO KHAI THUE DT -TNDN- CP"/>
      <sheetName val="QUYET TOAN THUE- CAC KHOAN"/>
      <sheetName val="GIA THANH"/>
      <sheetName val="BAI DUNG "/>
      <sheetName val="BIA NAM"/>
      <sheetName val="TM BAO CAO"/>
      <sheetName val="SXKD"/>
      <sheetName val="SOLIEU"/>
      <sheetName val="Bang luong _x0011_"/>
      <sheetName val="Nguồn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/>
      <sheetData sheetId="778"/>
      <sheetData sheetId="779"/>
      <sheetData sheetId="780"/>
      <sheetData sheetId="781"/>
      <sheetData sheetId="782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 refreshError="1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/>
      <sheetData sheetId="907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/>
      <sheetData sheetId="916"/>
      <sheetData sheetId="917"/>
      <sheetData sheetId="918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 refreshError="1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/>
      <sheetData sheetId="1137"/>
      <sheetData sheetId="1138"/>
      <sheetData sheetId="1139"/>
      <sheetData sheetId="1140" refreshError="1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 refreshError="1"/>
      <sheetData sheetId="1237" refreshError="1"/>
      <sheetData sheetId="1238" refreshError="1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/>
      <sheetData sheetId="1306"/>
      <sheetData sheetId="1307" refreshError="1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 refreshError="1"/>
      <sheetData sheetId="1330" refreshError="1"/>
      <sheetData sheetId="1331" refreshError="1"/>
      <sheetData sheetId="1332"/>
      <sheetData sheetId="1333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/>
      <sheetData sheetId="1511"/>
      <sheetData sheetId="1512"/>
      <sheetData sheetId="1513"/>
      <sheetData sheetId="1514"/>
      <sheetData sheetId="1515" refreshError="1"/>
      <sheetData sheetId="1516" refreshError="1"/>
      <sheetData sheetId="1517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/>
      <sheetData sheetId="1579" refreshError="1"/>
      <sheetData sheetId="1580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chung"/>
      <sheetName val="BANCO (3)"/>
      <sheetName val="MT TW in (2)"/>
      <sheetName val="PL III CTrinh (2)"/>
      <sheetName val="PL IV nganh (2)"/>
      <sheetName val="MT DPin (3)"/>
      <sheetName val="TH in (2)"/>
      <sheetName val="PLIb"/>
      <sheetName val="PLIIIb"/>
      <sheetName val="BANCO (2)"/>
      <sheetName val="MT DPin (2)"/>
      <sheetName val="THSS"/>
      <sheetName val="THSS (3)"/>
      <sheetName val="THSS (4)"/>
      <sheetName val="THSS (6)"/>
      <sheetName val="THSS (5)"/>
      <sheetName val="THSS (7)"/>
      <sheetName val="PL III CTrinh (3)"/>
      <sheetName val="PL IV nganh (3)"/>
      <sheetName val="PL III CTrinh"/>
      <sheetName val="PL IV nganh"/>
      <sheetName val="TH 2016-2020-gom CTMTQG"/>
      <sheetName val="SS dia phuong"/>
      <sheetName val="TH 2016-2020 -Kgom CTMTQG"/>
      <sheetName val="TH in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  <sheetName val="TH phan bo  17.9.2015_Thu"/>
      <sheetName val="Chi_chung"/>
      <sheetName val="BANCO_(3)"/>
      <sheetName val="MT_TW_in_(2)"/>
      <sheetName val="PL_III_CTrinh_(2)"/>
      <sheetName val="PL_IV_nganh_(2)"/>
      <sheetName val="MT_DPin_(3)"/>
      <sheetName val="TH_in_(2)"/>
      <sheetName val="BANCO_(2)"/>
      <sheetName val="MT_DPin_(2)"/>
      <sheetName val="THSS_(3)"/>
      <sheetName val="THSS_(4)"/>
      <sheetName val="THSS_(6)"/>
      <sheetName val="THSS_(5)"/>
      <sheetName val="THSS_(7)"/>
      <sheetName val="PL_III_CTrinh_(3)"/>
      <sheetName val="PL_IV_nganh_(3)"/>
      <sheetName val="PL_III_CTrinh"/>
      <sheetName val="PL_IV_nganh"/>
      <sheetName val="TH_2016-2020-gom_CTMTQG"/>
      <sheetName val="SS_dia_phuong"/>
      <sheetName val="TH_2016-2020_-Kgom_CTMTQG"/>
      <sheetName val="TH_in"/>
      <sheetName val="MT_TW_in"/>
      <sheetName val="MT_DPin"/>
      <sheetName val="DT_theo_MT(TW)"/>
      <sheetName val="DT_theo_MT_(DP)"/>
      <sheetName val="CTMTQG_GNBV"/>
      <sheetName val="TH_dau_bo"/>
      <sheetName val="MTTW_in"/>
      <sheetName val="SSDP-an_cot"/>
      <sheetName val="SSDP-an_cot_(2)"/>
      <sheetName val="So_sanhDPguidi_(2)"/>
      <sheetName val="So_sanhDPguidi_(3)"/>
      <sheetName val="So_sanhDPguidi"/>
      <sheetName val="PL1_-TH-gui_BTC"/>
      <sheetName val="PL2-MTTW-gui_BTC"/>
      <sheetName val="PL3-MTDP-gui_BTC"/>
      <sheetName val="TH_phan_bo__17_9_2015_Thu"/>
      <sheetName val="DONGIA"/>
      <sheetName val="DON GIA"/>
      <sheetName val="DG"/>
      <sheetName val="Tiepdia"/>
      <sheetName val="TDTKP"/>
    </sheetNames>
    <sheetDataSet>
      <sheetData sheetId="0" refreshError="1"/>
      <sheetData sheetId="1">
        <row r="122">
          <cell r="I122">
            <v>6.7156099999999999</v>
          </cell>
        </row>
      </sheetData>
      <sheetData sheetId="2">
        <row r="29">
          <cell r="K29">
            <v>49327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23">
          <cell r="F123">
            <v>4.5632445555441416E-2</v>
          </cell>
        </row>
      </sheetData>
      <sheetData sheetId="10">
        <row r="99">
          <cell r="BP99">
            <v>6.7156099999999999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3">
          <cell r="B13" t="str">
            <v>TỔNG SỐ</v>
          </cell>
        </row>
      </sheetData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>
        <row r="122">
          <cell r="I122">
            <v>6.7156099999999999</v>
          </cell>
        </row>
      </sheetData>
      <sheetData sheetId="52">
        <row r="29">
          <cell r="K29">
            <v>49327</v>
          </cell>
        </row>
      </sheetData>
      <sheetData sheetId="53">
        <row r="99">
          <cell r="BP99">
            <v>6.7156099999999999</v>
          </cell>
        </row>
      </sheetData>
      <sheetData sheetId="54"/>
      <sheetData sheetId="55"/>
      <sheetData sheetId="56">
        <row r="122">
          <cell r="I122">
            <v>6.7156099999999999</v>
          </cell>
        </row>
      </sheetData>
      <sheetData sheetId="57">
        <row r="29">
          <cell r="K29">
            <v>49327</v>
          </cell>
        </row>
      </sheetData>
      <sheetData sheetId="58">
        <row r="99">
          <cell r="BP99">
            <v>6.7156099999999999</v>
          </cell>
        </row>
      </sheetData>
      <sheetData sheetId="59"/>
      <sheetData sheetId="60"/>
      <sheetData sheetId="61"/>
      <sheetData sheetId="62">
        <row r="123">
          <cell r="F123">
            <v>4.5632445555441416E-2</v>
          </cell>
        </row>
      </sheetData>
      <sheetData sheetId="63">
        <row r="99">
          <cell r="BP99">
            <v>6.7156099999999999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opLeftCell="A3" workbookViewId="0">
      <selection activeCell="E7" sqref="E7"/>
    </sheetView>
  </sheetViews>
  <sheetFormatPr defaultColWidth="9" defaultRowHeight="18"/>
  <cols>
    <col min="1" max="1" width="9.69921875" style="108" customWidth="1"/>
    <col min="2" max="2" width="50" style="108" customWidth="1"/>
    <col min="3" max="3" width="16.69921875" style="114" customWidth="1"/>
    <col min="4" max="4" width="18" style="114" customWidth="1"/>
    <col min="5" max="5" width="15.8984375" style="114" customWidth="1"/>
    <col min="6" max="6" width="14.19921875" style="108" customWidth="1"/>
    <col min="7" max="16384" width="9" style="110"/>
  </cols>
  <sheetData>
    <row r="1" spans="1:20" s="104" customFormat="1" ht="22.8">
      <c r="A1" s="172" t="s">
        <v>292</v>
      </c>
      <c r="B1" s="172"/>
      <c r="C1" s="172"/>
      <c r="D1" s="172"/>
      <c r="E1" s="172"/>
      <c r="F1" s="172"/>
    </row>
    <row r="2" spans="1:20" s="105" customFormat="1" ht="39" customHeight="1">
      <c r="A2" s="173" t="s">
        <v>367</v>
      </c>
      <c r="B2" s="173"/>
      <c r="C2" s="173"/>
      <c r="D2" s="173"/>
      <c r="E2" s="173"/>
      <c r="F2" s="173"/>
    </row>
    <row r="3" spans="1:20" s="107" customFormat="1" ht="24.75" customHeight="1">
      <c r="A3" s="174" t="s">
        <v>391</v>
      </c>
      <c r="B3" s="174"/>
      <c r="C3" s="174"/>
      <c r="D3" s="174"/>
      <c r="E3" s="174"/>
      <c r="F3" s="174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</row>
    <row r="4" spans="1:20" s="107" customFormat="1" ht="24.75" customHeight="1">
      <c r="A4" s="134"/>
      <c r="B4" s="134"/>
      <c r="C4" s="166"/>
      <c r="D4" s="166"/>
      <c r="E4" s="166"/>
      <c r="F4" s="134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</row>
    <row r="5" spans="1:20" s="104" customFormat="1" ht="22.8">
      <c r="A5" s="175" t="s">
        <v>293</v>
      </c>
      <c r="B5" s="175"/>
      <c r="C5" s="175"/>
      <c r="D5" s="175"/>
      <c r="E5" s="175"/>
      <c r="F5" s="175"/>
    </row>
    <row r="6" spans="1:20" s="108" customFormat="1" ht="60" customHeight="1">
      <c r="A6" s="169" t="s">
        <v>294</v>
      </c>
      <c r="B6" s="169" t="s">
        <v>295</v>
      </c>
      <c r="C6" s="170" t="s">
        <v>392</v>
      </c>
      <c r="D6" s="170" t="s">
        <v>390</v>
      </c>
      <c r="E6" s="170" t="s">
        <v>394</v>
      </c>
      <c r="F6" s="169" t="s">
        <v>0</v>
      </c>
    </row>
    <row r="7" spans="1:20" s="109" customFormat="1" ht="19.8" customHeight="1">
      <c r="A7" s="116">
        <v>1</v>
      </c>
      <c r="B7" s="116">
        <v>2</v>
      </c>
      <c r="C7" s="120">
        <v>3</v>
      </c>
      <c r="D7" s="120">
        <v>4</v>
      </c>
      <c r="E7" s="120">
        <v>5</v>
      </c>
      <c r="F7" s="116">
        <v>6</v>
      </c>
    </row>
    <row r="8" spans="1:20" s="109" customFormat="1" ht="25.2" customHeight="1">
      <c r="A8" s="116"/>
      <c r="B8" s="167" t="s">
        <v>313</v>
      </c>
      <c r="C8" s="123">
        <f>C9+C14</f>
        <v>274409</v>
      </c>
      <c r="D8" s="123" t="e">
        <f>D9+D14</f>
        <v>#REF!</v>
      </c>
      <c r="E8" s="123" t="e">
        <f>E9+E14</f>
        <v>#REF!</v>
      </c>
      <c r="F8" s="116"/>
    </row>
    <row r="9" spans="1:20" ht="30.6" customHeight="1">
      <c r="A9" s="167" t="s">
        <v>3</v>
      </c>
      <c r="B9" s="118" t="s">
        <v>297</v>
      </c>
      <c r="C9" s="123">
        <f>SUM(C10:C13)</f>
        <v>158106</v>
      </c>
      <c r="D9" s="123" t="e">
        <f>SUM(D10:D13)</f>
        <v>#REF!</v>
      </c>
      <c r="E9" s="123" t="e">
        <f>SUM(E10:E13)</f>
        <v>#REF!</v>
      </c>
      <c r="F9" s="116"/>
    </row>
    <row r="10" spans="1:20" ht="34.200000000000003" customHeight="1">
      <c r="A10" s="116">
        <v>1</v>
      </c>
      <c r="B10" s="121" t="s">
        <v>296</v>
      </c>
      <c r="C10" s="124">
        <v>108056</v>
      </c>
      <c r="D10" s="124" t="e">
        <f>C10-E10</f>
        <v>#REF!</v>
      </c>
      <c r="E10" s="124" t="e">
        <f>#REF!-'pl01'!E11-'pl01'!E12-'pl01'!E13</f>
        <v>#REF!</v>
      </c>
      <c r="F10" s="120"/>
      <c r="I10" s="133"/>
    </row>
    <row r="11" spans="1:20" ht="36" customHeight="1">
      <c r="A11" s="116">
        <v>2</v>
      </c>
      <c r="B11" s="121" t="s">
        <v>350</v>
      </c>
      <c r="C11" s="124">
        <v>47350</v>
      </c>
      <c r="D11" s="124">
        <f>C11-E11</f>
        <v>0</v>
      </c>
      <c r="E11" s="124">
        <f>47850-500</f>
        <v>47350</v>
      </c>
      <c r="F11" s="120"/>
    </row>
    <row r="12" spans="1:20" ht="36" customHeight="1">
      <c r="A12" s="116">
        <v>3</v>
      </c>
      <c r="B12" s="121" t="s">
        <v>299</v>
      </c>
      <c r="C12" s="124">
        <v>1900</v>
      </c>
      <c r="D12" s="124">
        <f>C12-E12</f>
        <v>0</v>
      </c>
      <c r="E12" s="124">
        <v>1900</v>
      </c>
      <c r="F12" s="120"/>
    </row>
    <row r="13" spans="1:20" ht="36" customHeight="1">
      <c r="A13" s="116">
        <v>4</v>
      </c>
      <c r="B13" s="121" t="s">
        <v>346</v>
      </c>
      <c r="C13" s="124">
        <v>800</v>
      </c>
      <c r="D13" s="124">
        <f>C13-E13</f>
        <v>0</v>
      </c>
      <c r="E13" s="124">
        <f>300+500</f>
        <v>800</v>
      </c>
      <c r="F13" s="120"/>
    </row>
    <row r="14" spans="1:20" ht="51.6" customHeight="1">
      <c r="A14" s="167" t="s">
        <v>104</v>
      </c>
      <c r="B14" s="122" t="s">
        <v>298</v>
      </c>
      <c r="C14" s="123">
        <v>116303</v>
      </c>
      <c r="D14" s="123">
        <f>'pl04'!P9</f>
        <v>36150</v>
      </c>
      <c r="E14" s="123">
        <f>'pl04'!Q9</f>
        <v>80153</v>
      </c>
      <c r="F14" s="120"/>
      <c r="I14" s="133"/>
    </row>
    <row r="15" spans="1:20">
      <c r="B15" s="171"/>
      <c r="C15" s="171"/>
      <c r="D15" s="171"/>
      <c r="E15" s="171"/>
      <c r="F15" s="171"/>
    </row>
    <row r="16" spans="1:20">
      <c r="B16" s="171"/>
      <c r="C16" s="171"/>
      <c r="D16" s="171"/>
      <c r="E16" s="171"/>
      <c r="F16" s="171"/>
    </row>
  </sheetData>
  <mergeCells count="6">
    <mergeCell ref="B15:F15"/>
    <mergeCell ref="B16:F16"/>
    <mergeCell ref="A1:F1"/>
    <mergeCell ref="A2:F2"/>
    <mergeCell ref="A3:F3"/>
    <mergeCell ref="A5:F5"/>
  </mergeCells>
  <pageMargins left="0.19685039370078741" right="0" top="0.55118110236220474" bottom="0.55118110236220474" header="0.31496062992125984" footer="0.31496062992125984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5"/>
  <sheetViews>
    <sheetView topLeftCell="C1" workbookViewId="0">
      <selection activeCell="L11" sqref="L11"/>
    </sheetView>
  </sheetViews>
  <sheetFormatPr defaultColWidth="9" defaultRowHeight="18"/>
  <cols>
    <col min="1" max="1" width="6" style="108" customWidth="1"/>
    <col min="2" max="2" width="29.8984375" style="108" customWidth="1"/>
    <col min="3" max="3" width="9.296875" style="108" customWidth="1"/>
    <col min="4" max="4" width="9.796875" style="108" customWidth="1"/>
    <col min="5" max="5" width="7.3984375" style="108" customWidth="1"/>
    <col min="6" max="6" width="8.8984375" style="108" customWidth="1"/>
    <col min="7" max="7" width="9.59765625" style="108" customWidth="1"/>
    <col min="8" max="8" width="9.3984375" style="108" customWidth="1"/>
    <col min="9" max="9" width="8.296875" style="108" customWidth="1"/>
    <col min="10" max="10" width="9.19921875" style="108" customWidth="1"/>
    <col min="11" max="11" width="8.09765625" style="108" customWidth="1"/>
    <col min="12" max="12" width="9.59765625" style="108" customWidth="1"/>
    <col min="13" max="13" width="9.3984375" style="108" customWidth="1"/>
    <col min="14" max="14" width="10.09765625" style="108" customWidth="1"/>
    <col min="15" max="15" width="10" style="108" customWidth="1"/>
    <col min="16" max="16" width="9.5" style="108" customWidth="1"/>
    <col min="17" max="17" width="8.69921875" style="108" customWidth="1"/>
    <col min="18" max="18" width="10.796875" style="108" customWidth="1"/>
    <col min="19" max="19" width="9.796875" style="108" customWidth="1"/>
    <col min="20" max="20" width="10.19921875" style="108" customWidth="1"/>
    <col min="21" max="21" width="13.8984375" style="108" customWidth="1"/>
    <col min="22" max="22" width="9" style="110"/>
    <col min="23" max="23" width="12.5" style="110" bestFit="1" customWidth="1"/>
    <col min="24" max="28" width="6.19921875" style="110" customWidth="1"/>
    <col min="29" max="16384" width="9" style="110"/>
  </cols>
  <sheetData>
    <row r="1" spans="1:36" s="104" customFormat="1" ht="22.8" customHeight="1">
      <c r="A1" s="172" t="s">
        <v>300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</row>
    <row r="2" spans="1:36" s="105" customFormat="1" ht="26.4" customHeight="1">
      <c r="A2" s="173" t="s">
        <v>373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</row>
    <row r="3" spans="1:36" s="107" customFormat="1" ht="15.6" customHeight="1">
      <c r="A3" s="174" t="str">
        <f>'pl01'!A3:F3</f>
        <v>(Kèm theo Báo cáo số  53/BC-UBND ngày 15 tháng 8 năm 2025 của Uỷ ban nhân dân xã Phú Trạch )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</row>
    <row r="4" spans="1:36" s="104" customFormat="1" ht="22.8">
      <c r="A4" s="168"/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 t="s">
        <v>293</v>
      </c>
      <c r="T4" s="168"/>
      <c r="U4" s="168"/>
    </row>
    <row r="5" spans="1:36" s="108" customFormat="1" ht="37.799999999999997" customHeight="1">
      <c r="A5" s="176" t="s">
        <v>294</v>
      </c>
      <c r="B5" s="176" t="s">
        <v>295</v>
      </c>
      <c r="C5" s="176" t="s">
        <v>393</v>
      </c>
      <c r="D5" s="176"/>
      <c r="E5" s="176"/>
      <c r="F5" s="176"/>
      <c r="G5" s="176"/>
      <c r="H5" s="176"/>
      <c r="I5" s="177" t="s">
        <v>390</v>
      </c>
      <c r="J5" s="178"/>
      <c r="K5" s="178"/>
      <c r="L5" s="178"/>
      <c r="M5" s="178"/>
      <c r="N5" s="179"/>
      <c r="O5" s="177" t="s">
        <v>395</v>
      </c>
      <c r="P5" s="178"/>
      <c r="Q5" s="178"/>
      <c r="R5" s="178"/>
      <c r="S5" s="178"/>
      <c r="T5" s="179"/>
      <c r="U5" s="180" t="s">
        <v>0</v>
      </c>
    </row>
    <row r="6" spans="1:36" s="108" customFormat="1" ht="48.6" customHeight="1">
      <c r="A6" s="176"/>
      <c r="B6" s="176"/>
      <c r="C6" s="117" t="s">
        <v>308</v>
      </c>
      <c r="D6" s="117" t="s">
        <v>309</v>
      </c>
      <c r="E6" s="117" t="s">
        <v>310</v>
      </c>
      <c r="F6" s="117" t="s">
        <v>311</v>
      </c>
      <c r="G6" s="117" t="s">
        <v>312</v>
      </c>
      <c r="H6" s="117" t="s">
        <v>313</v>
      </c>
      <c r="I6" s="164" t="s">
        <v>308</v>
      </c>
      <c r="J6" s="164" t="s">
        <v>309</v>
      </c>
      <c r="K6" s="164" t="s">
        <v>310</v>
      </c>
      <c r="L6" s="164" t="s">
        <v>311</v>
      </c>
      <c r="M6" s="164" t="s">
        <v>312</v>
      </c>
      <c r="N6" s="164" t="s">
        <v>313</v>
      </c>
      <c r="O6" s="164" t="s">
        <v>308</v>
      </c>
      <c r="P6" s="164" t="s">
        <v>309</v>
      </c>
      <c r="Q6" s="164" t="s">
        <v>310</v>
      </c>
      <c r="R6" s="164" t="s">
        <v>311</v>
      </c>
      <c r="S6" s="164" t="s">
        <v>312</v>
      </c>
      <c r="T6" s="164" t="s">
        <v>313</v>
      </c>
      <c r="U6" s="181"/>
    </row>
    <row r="7" spans="1:36" s="109" customFormat="1" ht="22.2" customHeight="1">
      <c r="A7" s="116">
        <v>1</v>
      </c>
      <c r="B7" s="116">
        <v>2</v>
      </c>
      <c r="C7" s="116">
        <v>3</v>
      </c>
      <c r="D7" s="116">
        <v>4</v>
      </c>
      <c r="E7" s="116">
        <v>5</v>
      </c>
      <c r="F7" s="116">
        <v>6</v>
      </c>
      <c r="G7" s="116">
        <v>7</v>
      </c>
      <c r="H7" s="116">
        <v>8</v>
      </c>
      <c r="I7" s="116">
        <v>9</v>
      </c>
      <c r="J7" s="116">
        <v>10</v>
      </c>
      <c r="K7" s="116">
        <v>11</v>
      </c>
      <c r="L7" s="116">
        <v>12</v>
      </c>
      <c r="M7" s="116">
        <v>13</v>
      </c>
      <c r="N7" s="116">
        <v>14</v>
      </c>
      <c r="O7" s="116">
        <v>15</v>
      </c>
      <c r="P7" s="116">
        <v>16</v>
      </c>
      <c r="Q7" s="116">
        <v>17</v>
      </c>
      <c r="R7" s="116">
        <v>18</v>
      </c>
      <c r="S7" s="116">
        <v>19</v>
      </c>
      <c r="T7" s="116">
        <v>20</v>
      </c>
      <c r="U7" s="116">
        <v>21</v>
      </c>
    </row>
    <row r="8" spans="1:36" s="109" customFormat="1" ht="30" customHeight="1">
      <c r="A8" s="116"/>
      <c r="B8" s="117" t="s">
        <v>301</v>
      </c>
      <c r="C8" s="117"/>
      <c r="D8" s="117"/>
      <c r="E8" s="117"/>
      <c r="F8" s="117"/>
      <c r="G8" s="117"/>
      <c r="H8" s="165">
        <f>H9+H13</f>
        <v>274409.21299999999</v>
      </c>
      <c r="I8" s="123"/>
      <c r="J8" s="123"/>
      <c r="K8" s="123"/>
      <c r="L8" s="123"/>
      <c r="M8" s="123"/>
      <c r="N8" s="123">
        <f>N9+N13</f>
        <v>62728.131999999998</v>
      </c>
      <c r="O8" s="123"/>
      <c r="P8" s="123"/>
      <c r="Q8" s="123"/>
      <c r="R8" s="123"/>
      <c r="S8" s="123"/>
      <c r="T8" s="123">
        <f t="shared" ref="T8" si="0">T9+T13</f>
        <v>211681.08100000001</v>
      </c>
      <c r="U8" s="116"/>
    </row>
    <row r="9" spans="1:36" ht="46.2" customHeight="1">
      <c r="A9" s="117" t="s">
        <v>3</v>
      </c>
      <c r="B9" s="118" t="s">
        <v>306</v>
      </c>
      <c r="C9" s="123">
        <f>SUM(C10:C12)</f>
        <v>72577.092000000004</v>
      </c>
      <c r="D9" s="123">
        <f t="shared" ref="D9:G9" si="1">SUM(D10:D12)</f>
        <v>63350.697999999997</v>
      </c>
      <c r="E9" s="123">
        <f t="shared" si="1"/>
        <v>549</v>
      </c>
      <c r="F9" s="123">
        <f t="shared" si="1"/>
        <v>11521.868</v>
      </c>
      <c r="G9" s="123">
        <f t="shared" si="1"/>
        <v>10107.555</v>
      </c>
      <c r="H9" s="123">
        <f>SUM(H10:H12)</f>
        <v>158106.21299999999</v>
      </c>
      <c r="I9" s="123">
        <f t="shared" ref="I9:T9" si="2">SUM(I10:I12)</f>
        <v>16908.632000000001</v>
      </c>
      <c r="J9" s="123">
        <f t="shared" si="2"/>
        <v>7768.5</v>
      </c>
      <c r="K9" s="123">
        <f t="shared" si="2"/>
        <v>0</v>
      </c>
      <c r="L9" s="123">
        <f t="shared" si="2"/>
        <v>451</v>
      </c>
      <c r="M9" s="123">
        <f t="shared" si="2"/>
        <v>1450</v>
      </c>
      <c r="N9" s="123">
        <f t="shared" si="2"/>
        <v>26578.132000000001</v>
      </c>
      <c r="O9" s="123">
        <f t="shared" si="2"/>
        <v>55668.460000000006</v>
      </c>
      <c r="P9" s="123">
        <f t="shared" si="2"/>
        <v>55582.198000000004</v>
      </c>
      <c r="Q9" s="123">
        <f t="shared" si="2"/>
        <v>549</v>
      </c>
      <c r="R9" s="123">
        <f t="shared" si="2"/>
        <v>11070.868</v>
      </c>
      <c r="S9" s="123">
        <f t="shared" si="2"/>
        <v>8657.5550000000003</v>
      </c>
      <c r="T9" s="123">
        <f t="shared" si="2"/>
        <v>131528.08100000001</v>
      </c>
      <c r="U9" s="117"/>
    </row>
    <row r="10" spans="1:36" ht="46.8" customHeight="1">
      <c r="A10" s="116">
        <v>1</v>
      </c>
      <c r="B10" s="119" t="s">
        <v>302</v>
      </c>
      <c r="C10" s="124">
        <f>'pl 03'!M11</f>
        <v>4984.2430000000004</v>
      </c>
      <c r="D10" s="124">
        <f>'pl 03'!M60+'pl 03'!M90+'pl 03'!M120+'pl 03'!M125</f>
        <v>2630.7379999999998</v>
      </c>
      <c r="E10" s="124">
        <f>'pl 03'!M133</f>
        <v>49</v>
      </c>
      <c r="F10" s="124">
        <f>'pl 03'!M139</f>
        <v>36.868000000000002</v>
      </c>
      <c r="G10" s="124">
        <f>'pl 03'!M155</f>
        <v>229</v>
      </c>
      <c r="H10" s="124">
        <f>SUM(C10:G10)</f>
        <v>7929.8490000000002</v>
      </c>
      <c r="I10" s="124">
        <f>'pl 03'!R11</f>
        <v>102</v>
      </c>
      <c r="J10" s="124">
        <f>'pl 03'!R60+'pl 03'!R90+'pl 03'!R120+'pl 03'!R125</f>
        <v>72.5</v>
      </c>
      <c r="K10" s="124">
        <f>'pl 03'!R133</f>
        <v>0</v>
      </c>
      <c r="L10" s="124">
        <f>'pl 03'!R139</f>
        <v>37</v>
      </c>
      <c r="M10" s="124">
        <f>'pl 03'!R155</f>
        <v>0</v>
      </c>
      <c r="N10" s="124">
        <f>SUM(I10:M10)</f>
        <v>211.5</v>
      </c>
      <c r="O10" s="124">
        <f>'pl 03'!S11</f>
        <v>4882.2429999999995</v>
      </c>
      <c r="P10" s="124">
        <f>'pl 03'!S60+'pl 03'!S90+'pl 03'!S120+'pl 03'!S125</f>
        <v>2558.2380000000003</v>
      </c>
      <c r="Q10" s="124">
        <f>'pl 03'!S133</f>
        <v>49</v>
      </c>
      <c r="R10" s="124">
        <f>'pl 03'!S139</f>
        <v>-0.13199999999999878</v>
      </c>
      <c r="S10" s="124">
        <f>'pl 03'!S155</f>
        <v>229</v>
      </c>
      <c r="T10" s="124">
        <f>SUM(O10:S10)</f>
        <v>7718.3490000000002</v>
      </c>
      <c r="U10" s="126"/>
      <c r="V10" s="111"/>
      <c r="W10" s="110">
        <f>N10/N9</f>
        <v>7.957669861824751E-3</v>
      </c>
    </row>
    <row r="11" spans="1:36" ht="46.8" customHeight="1">
      <c r="A11" s="116">
        <v>2</v>
      </c>
      <c r="B11" s="121" t="s">
        <v>303</v>
      </c>
      <c r="C11" s="124">
        <f>'pl 03'!M26</f>
        <v>1161</v>
      </c>
      <c r="D11" s="124">
        <f>'pl 03'!M70+'pl 03'!M121+'pl 03'!M96+'pl 03'!M127</f>
        <v>7945</v>
      </c>
      <c r="E11" s="124">
        <f>'pl 03'!M135</f>
        <v>0</v>
      </c>
      <c r="F11" s="124">
        <f>'pl 03'!M142</f>
        <v>3162</v>
      </c>
      <c r="G11" s="124">
        <f>'pl 03'!M157</f>
        <v>2312</v>
      </c>
      <c r="H11" s="124">
        <f t="shared" ref="H11:H12" si="3">SUM(C11:G11)</f>
        <v>14580</v>
      </c>
      <c r="I11" s="124">
        <f>'pl 03'!R26</f>
        <v>0</v>
      </c>
      <c r="J11" s="124">
        <f>'pl 03'!R70+'pl 03'!R121+'pl 03'!R96+'pl 03'!R127</f>
        <v>0</v>
      </c>
      <c r="K11" s="124">
        <f>'pl 03'!S135</f>
        <v>0</v>
      </c>
      <c r="L11" s="124">
        <f>'pl 03'!R142</f>
        <v>0</v>
      </c>
      <c r="M11" s="124">
        <f>'pl 03'!R157</f>
        <v>0</v>
      </c>
      <c r="N11" s="124">
        <f t="shared" ref="N11:N12" si="4">SUM(I11:M11)</f>
        <v>0</v>
      </c>
      <c r="O11" s="124">
        <f>'pl 03'!S26</f>
        <v>1161</v>
      </c>
      <c r="P11" s="124">
        <f>'pl 03'!S70+'pl 03'!S121+'pl 03'!S96+'pl 03'!S127</f>
        <v>7945</v>
      </c>
      <c r="Q11" s="124">
        <f>'pl 03'!S135</f>
        <v>0</v>
      </c>
      <c r="R11" s="124">
        <f>'pl 03'!S142</f>
        <v>3162</v>
      </c>
      <c r="S11" s="124">
        <f>'pl 03'!S157</f>
        <v>2312</v>
      </c>
      <c r="T11" s="124">
        <f t="shared" ref="T11:T12" si="5">SUM(O11:S11)</f>
        <v>14580</v>
      </c>
      <c r="U11" s="126"/>
      <c r="W11" s="110">
        <f>N11/N9</f>
        <v>0</v>
      </c>
      <c r="AC11" s="133"/>
    </row>
    <row r="12" spans="1:36" ht="78" customHeight="1">
      <c r="A12" s="116">
        <v>3</v>
      </c>
      <c r="B12" s="121" t="s">
        <v>304</v>
      </c>
      <c r="C12" s="124">
        <f>'pl 03'!M29</f>
        <v>66431.849000000002</v>
      </c>
      <c r="D12" s="124">
        <f>'pl 03'!M76+'pl 03'!M100+'pl 03'!M122+'pl 03'!M129</f>
        <v>52774.96</v>
      </c>
      <c r="E12" s="124">
        <f>'pl 03'!M136</f>
        <v>500</v>
      </c>
      <c r="F12" s="124">
        <f>'pl 03'!M146</f>
        <v>8323</v>
      </c>
      <c r="G12" s="124">
        <f>'pl 03'!M159</f>
        <v>7566.5550000000003</v>
      </c>
      <c r="H12" s="124">
        <f t="shared" si="3"/>
        <v>135596.364</v>
      </c>
      <c r="I12" s="124">
        <f>'pl 03'!R29</f>
        <v>16806.632000000001</v>
      </c>
      <c r="J12" s="124">
        <f>'pl 03'!R76+'pl 03'!R100+'pl 03'!R122+'pl 03'!R129</f>
        <v>7696</v>
      </c>
      <c r="K12" s="124">
        <f>'pl 03'!R136</f>
        <v>0</v>
      </c>
      <c r="L12" s="124">
        <f>'pl 03'!R146</f>
        <v>414</v>
      </c>
      <c r="M12" s="124">
        <f>'pl 03'!R159</f>
        <v>1450</v>
      </c>
      <c r="N12" s="124">
        <f t="shared" si="4"/>
        <v>26366.632000000001</v>
      </c>
      <c r="O12" s="124">
        <f>'pl 03'!S29</f>
        <v>49625.217000000004</v>
      </c>
      <c r="P12" s="124">
        <f>'pl 03'!S76+'pl 03'!S100+'pl 03'!S122+'pl 03'!S129</f>
        <v>45078.96</v>
      </c>
      <c r="Q12" s="124">
        <f>'pl 03'!S136</f>
        <v>500</v>
      </c>
      <c r="R12" s="124">
        <f>'pl 03'!S146</f>
        <v>7909</v>
      </c>
      <c r="S12" s="124">
        <f>'pl 03'!S159</f>
        <v>6116.5550000000003</v>
      </c>
      <c r="T12" s="124">
        <f t="shared" si="5"/>
        <v>109229.73199999999</v>
      </c>
      <c r="U12" s="126" t="s">
        <v>305</v>
      </c>
      <c r="W12" s="110">
        <f>N12/N9</f>
        <v>0.99204233013817522</v>
      </c>
    </row>
    <row r="13" spans="1:36" s="112" customFormat="1" ht="39.6" customHeight="1">
      <c r="A13" s="117" t="s">
        <v>104</v>
      </c>
      <c r="B13" s="122" t="s">
        <v>307</v>
      </c>
      <c r="C13" s="125"/>
      <c r="D13" s="125"/>
      <c r="E13" s="125"/>
      <c r="F13" s="125"/>
      <c r="G13" s="125"/>
      <c r="H13" s="123">
        <f>'pl04'!K9</f>
        <v>116303</v>
      </c>
      <c r="I13" s="125"/>
      <c r="J13" s="125"/>
      <c r="K13" s="125"/>
      <c r="L13" s="125"/>
      <c r="M13" s="125"/>
      <c r="N13" s="123">
        <f>'pl04'!P9</f>
        <v>36150</v>
      </c>
      <c r="O13" s="123"/>
      <c r="P13" s="123"/>
      <c r="Q13" s="123"/>
      <c r="R13" s="123"/>
      <c r="S13" s="123"/>
      <c r="T13" s="123">
        <f>'pl04'!Q9</f>
        <v>80153</v>
      </c>
      <c r="U13" s="120"/>
    </row>
    <row r="15" spans="1:36">
      <c r="N15" s="114"/>
    </row>
    <row r="16" spans="1:36">
      <c r="H16" s="114"/>
    </row>
    <row r="19" spans="7:21">
      <c r="U19" s="113"/>
    </row>
    <row r="20" spans="7:21">
      <c r="U20" s="113"/>
    </row>
    <row r="21" spans="7:21">
      <c r="U21" s="113"/>
    </row>
    <row r="22" spans="7:21">
      <c r="G22" s="114"/>
      <c r="H22" s="114"/>
      <c r="U22" s="113"/>
    </row>
    <row r="23" spans="7:21">
      <c r="U23" s="114"/>
    </row>
    <row r="25" spans="7:21">
      <c r="U25" s="114"/>
    </row>
  </sheetData>
  <mergeCells count="9">
    <mergeCell ref="A1:U1"/>
    <mergeCell ref="A2:U2"/>
    <mergeCell ref="A3:U3"/>
    <mergeCell ref="A5:A6"/>
    <mergeCell ref="B5:B6"/>
    <mergeCell ref="C5:H5"/>
    <mergeCell ref="I5:N5"/>
    <mergeCell ref="O5:T5"/>
    <mergeCell ref="U5:U6"/>
  </mergeCells>
  <pageMargins left="0.44" right="0" top="0.55118110236220474" bottom="0.55118110236220474" header="0.31496062992125984" footer="0.31496062992125984"/>
  <pageSetup paperSize="9" scale="6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163"/>
  <sheetViews>
    <sheetView showZeros="0" view="pageBreakPreview" zoomScale="72" zoomScaleNormal="73" zoomScaleSheetLayoutView="72" workbookViewId="0">
      <selection activeCell="F5" sqref="F5:F7"/>
    </sheetView>
  </sheetViews>
  <sheetFormatPr defaultColWidth="9" defaultRowHeight="15.6"/>
  <cols>
    <col min="1" max="1" width="10.296875" style="18" customWidth="1"/>
    <col min="2" max="2" width="40.796875" style="19" customWidth="1"/>
    <col min="3" max="3" width="13.296875" style="19" customWidth="1"/>
    <col min="4" max="5" width="8.69921875" style="52" customWidth="1"/>
    <col min="6" max="6" width="18.09765625" style="52" customWidth="1"/>
    <col min="7" max="7" width="11.796875" style="58" customWidth="1"/>
    <col min="8" max="8" width="11.296875" style="58" customWidth="1"/>
    <col min="9" max="9" width="11.3984375" style="58" customWidth="1"/>
    <col min="10" max="10" width="10.8984375" style="58" customWidth="1"/>
    <col min="11" max="11" width="10.59765625" style="58" customWidth="1"/>
    <col min="12" max="13" width="11.69921875" style="58" customWidth="1"/>
    <col min="14" max="14" width="13.5" style="141" customWidth="1"/>
    <col min="15" max="15" width="12.5" style="141" hidden="1" customWidth="1"/>
    <col min="16" max="16" width="10.296875" style="141" customWidth="1"/>
    <col min="17" max="17" width="5.796875" style="141" customWidth="1"/>
    <col min="18" max="18" width="9.09765625" style="141" customWidth="1"/>
    <col min="19" max="19" width="11.8984375" style="58" customWidth="1"/>
    <col min="20" max="20" width="0.19921875" style="18" customWidth="1"/>
    <col min="21" max="21" width="41.3984375" style="20" customWidth="1"/>
    <col min="22" max="22" width="37.296875" style="12" customWidth="1"/>
    <col min="23" max="23" width="30.296875" style="10" customWidth="1"/>
    <col min="24" max="24" width="9" style="10"/>
    <col min="25" max="25" width="13.3984375" style="10" customWidth="1"/>
    <col min="26" max="28" width="9" style="10"/>
    <col min="29" max="29" width="9" style="10" customWidth="1"/>
    <col min="30" max="30" width="17.59765625" style="10" customWidth="1"/>
    <col min="31" max="31" width="16" style="10" customWidth="1"/>
    <col min="32" max="16384" width="9" style="10"/>
  </cols>
  <sheetData>
    <row r="1" spans="1:25" ht="20.399999999999999">
      <c r="A1" s="182" t="s">
        <v>368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4"/>
      <c r="O1" s="184"/>
      <c r="P1" s="184"/>
      <c r="Q1" s="184"/>
      <c r="R1" s="184"/>
      <c r="S1" s="183"/>
      <c r="T1" s="183"/>
      <c r="U1" s="16"/>
      <c r="Y1" s="12" t="e">
        <f>V8-#REF!</f>
        <v>#REF!</v>
      </c>
    </row>
    <row r="2" spans="1:25" ht="20.399999999999999">
      <c r="A2" s="189" t="e">
        <f>#REF!</f>
        <v>#REF!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90"/>
      <c r="O2" s="190"/>
      <c r="P2" s="190"/>
      <c r="Q2" s="190"/>
      <c r="R2" s="190"/>
      <c r="S2" s="189"/>
      <c r="T2" s="189"/>
      <c r="U2" s="17"/>
      <c r="Y2" s="12"/>
    </row>
    <row r="3" spans="1:25" ht="18">
      <c r="K3" s="59"/>
      <c r="L3" s="59"/>
      <c r="M3" s="59"/>
      <c r="R3" s="141" t="s">
        <v>4</v>
      </c>
      <c r="S3" s="103"/>
    </row>
    <row r="4" spans="1:25" s="23" customFormat="1" ht="36.6" customHeight="1">
      <c r="A4" s="185" t="s">
        <v>5</v>
      </c>
      <c r="B4" s="185" t="s">
        <v>6</v>
      </c>
      <c r="C4" s="191" t="s">
        <v>361</v>
      </c>
      <c r="D4" s="185" t="s">
        <v>284</v>
      </c>
      <c r="E4" s="185" t="s">
        <v>285</v>
      </c>
      <c r="F4" s="185" t="s">
        <v>396</v>
      </c>
      <c r="G4" s="185"/>
      <c r="H4" s="185"/>
      <c r="I4" s="200" t="s">
        <v>290</v>
      </c>
      <c r="J4" s="201"/>
      <c r="K4" s="201"/>
      <c r="L4" s="201"/>
      <c r="M4" s="202"/>
      <c r="N4" s="195" t="s">
        <v>358</v>
      </c>
      <c r="O4" s="195" t="s">
        <v>360</v>
      </c>
      <c r="P4" s="195" t="s">
        <v>387</v>
      </c>
      <c r="Q4" s="196" t="s">
        <v>16</v>
      </c>
      <c r="R4" s="197"/>
      <c r="S4" s="186" t="s">
        <v>384</v>
      </c>
      <c r="T4" s="187" t="s">
        <v>383</v>
      </c>
      <c r="U4" s="21"/>
      <c r="V4" s="22"/>
    </row>
    <row r="5" spans="1:25" s="23" customFormat="1" ht="15.6" customHeight="1">
      <c r="A5" s="185"/>
      <c r="B5" s="185"/>
      <c r="C5" s="192"/>
      <c r="D5" s="185"/>
      <c r="E5" s="185"/>
      <c r="F5" s="185" t="s">
        <v>8</v>
      </c>
      <c r="G5" s="186" t="s">
        <v>7</v>
      </c>
      <c r="H5" s="186"/>
      <c r="I5" s="188" t="s">
        <v>30</v>
      </c>
      <c r="J5" s="188" t="s">
        <v>31</v>
      </c>
      <c r="K5" s="188" t="s">
        <v>32</v>
      </c>
      <c r="L5" s="194" t="s">
        <v>33</v>
      </c>
      <c r="M5" s="194" t="s">
        <v>389</v>
      </c>
      <c r="N5" s="194"/>
      <c r="O5" s="194"/>
      <c r="P5" s="194"/>
      <c r="Q5" s="198"/>
      <c r="R5" s="199"/>
      <c r="S5" s="186"/>
      <c r="T5" s="187"/>
      <c r="U5" s="21"/>
      <c r="V5" s="22"/>
    </row>
    <row r="6" spans="1:25" s="23" customFormat="1">
      <c r="A6" s="185"/>
      <c r="B6" s="185"/>
      <c r="C6" s="192"/>
      <c r="D6" s="185"/>
      <c r="E6" s="185"/>
      <c r="F6" s="185"/>
      <c r="G6" s="186" t="s">
        <v>28</v>
      </c>
      <c r="H6" s="186" t="s">
        <v>29</v>
      </c>
      <c r="I6" s="186"/>
      <c r="J6" s="186"/>
      <c r="K6" s="186"/>
      <c r="L6" s="194"/>
      <c r="M6" s="194"/>
      <c r="N6" s="194"/>
      <c r="O6" s="194"/>
      <c r="P6" s="194"/>
      <c r="Q6" s="195" t="s">
        <v>378</v>
      </c>
      <c r="R6" s="195" t="s">
        <v>63</v>
      </c>
      <c r="S6" s="186"/>
      <c r="T6" s="187"/>
      <c r="U6" s="21"/>
      <c r="V6" s="22"/>
    </row>
    <row r="7" spans="1:25" s="23" customFormat="1" ht="52.8" customHeight="1">
      <c r="A7" s="185"/>
      <c r="B7" s="185"/>
      <c r="C7" s="193"/>
      <c r="D7" s="185"/>
      <c r="E7" s="185"/>
      <c r="F7" s="185"/>
      <c r="G7" s="186"/>
      <c r="H7" s="186"/>
      <c r="I7" s="186"/>
      <c r="J7" s="186"/>
      <c r="K7" s="186"/>
      <c r="L7" s="188"/>
      <c r="M7" s="188"/>
      <c r="N7" s="188"/>
      <c r="O7" s="188"/>
      <c r="P7" s="188"/>
      <c r="Q7" s="188"/>
      <c r="R7" s="188"/>
      <c r="S7" s="186"/>
      <c r="T7" s="187"/>
      <c r="U7" s="21"/>
      <c r="V7" s="22"/>
    </row>
    <row r="8" spans="1:25" s="23" customFormat="1">
      <c r="A8" s="154">
        <v>1</v>
      </c>
      <c r="B8" s="154">
        <v>2</v>
      </c>
      <c r="C8" s="154">
        <v>3</v>
      </c>
      <c r="D8" s="154">
        <v>4</v>
      </c>
      <c r="E8" s="154">
        <v>5</v>
      </c>
      <c r="F8" s="154">
        <v>6</v>
      </c>
      <c r="G8" s="154">
        <v>7</v>
      </c>
      <c r="H8" s="154">
        <v>8</v>
      </c>
      <c r="I8" s="154">
        <v>9</v>
      </c>
      <c r="J8" s="154">
        <v>10</v>
      </c>
      <c r="K8" s="154">
        <v>11</v>
      </c>
      <c r="L8" s="154">
        <v>12</v>
      </c>
      <c r="M8" s="154"/>
      <c r="N8" s="154">
        <v>13</v>
      </c>
      <c r="O8" s="154">
        <v>14</v>
      </c>
      <c r="P8" s="154"/>
      <c r="Q8" s="154"/>
      <c r="R8" s="153"/>
      <c r="S8" s="154">
        <v>15</v>
      </c>
      <c r="T8" s="87"/>
      <c r="U8" s="24"/>
      <c r="V8" s="22"/>
    </row>
    <row r="9" spans="1:25" s="23" customFormat="1" ht="16.8">
      <c r="A9" s="53"/>
      <c r="B9" s="25" t="s">
        <v>14</v>
      </c>
      <c r="C9" s="25"/>
      <c r="D9" s="53"/>
      <c r="E9" s="53"/>
      <c r="F9" s="53"/>
      <c r="G9" s="30">
        <f t="shared" ref="G9:T9" si="0">G10+G58+G132+G138+G154</f>
        <v>348482.63500000001</v>
      </c>
      <c r="H9" s="30">
        <f t="shared" si="0"/>
        <v>188310.02100000001</v>
      </c>
      <c r="I9" s="30">
        <f t="shared" si="0"/>
        <v>45935.788999999997</v>
      </c>
      <c r="J9" s="30">
        <f t="shared" si="0"/>
        <v>37483.731</v>
      </c>
      <c r="K9" s="30">
        <f t="shared" si="0"/>
        <v>49958</v>
      </c>
      <c r="L9" s="30">
        <f t="shared" si="0"/>
        <v>24728.692999999999</v>
      </c>
      <c r="M9" s="30">
        <f t="shared" si="0"/>
        <v>158106.21299999999</v>
      </c>
      <c r="N9" s="30">
        <f t="shared" si="0"/>
        <v>87264.414542999992</v>
      </c>
      <c r="O9" s="30">
        <f t="shared" si="0"/>
        <v>85421.017543000009</v>
      </c>
      <c r="P9" s="30">
        <f t="shared" si="0"/>
        <v>9227</v>
      </c>
      <c r="Q9" s="30">
        <f t="shared" si="0"/>
        <v>0</v>
      </c>
      <c r="R9" s="30">
        <f t="shared" si="0"/>
        <v>26578.132000000001</v>
      </c>
      <c r="S9" s="30">
        <f>S10+S58+S132+S138+S154</f>
        <v>131528.08100000001</v>
      </c>
      <c r="T9" s="30">
        <f t="shared" si="0"/>
        <v>42873</v>
      </c>
      <c r="U9" s="26"/>
      <c r="V9" s="22"/>
    </row>
    <row r="10" spans="1:25" s="23" customFormat="1" ht="16.8">
      <c r="A10" s="53" t="s">
        <v>1</v>
      </c>
      <c r="B10" s="47" t="s">
        <v>11</v>
      </c>
      <c r="C10" s="47"/>
      <c r="D10" s="53"/>
      <c r="E10" s="53"/>
      <c r="F10" s="53"/>
      <c r="G10" s="30">
        <f t="shared" ref="G10:T10" si="1">G11+G26+G29</f>
        <v>127832.132</v>
      </c>
      <c r="H10" s="30">
        <f t="shared" si="1"/>
        <v>90259.686000000002</v>
      </c>
      <c r="I10" s="30">
        <f t="shared" si="1"/>
        <v>37641.106999999996</v>
      </c>
      <c r="J10" s="30">
        <f t="shared" si="1"/>
        <v>13505.731</v>
      </c>
      <c r="K10" s="30">
        <f t="shared" si="1"/>
        <v>9163</v>
      </c>
      <c r="L10" s="30">
        <f t="shared" si="1"/>
        <v>12267.254000000001</v>
      </c>
      <c r="M10" s="30">
        <f t="shared" si="1"/>
        <v>72577.092000000004</v>
      </c>
      <c r="N10" s="30">
        <f t="shared" si="1"/>
        <v>41198.322542999995</v>
      </c>
      <c r="O10" s="30">
        <f t="shared" si="1"/>
        <v>41123.998543000002</v>
      </c>
      <c r="P10" s="30">
        <f t="shared" si="1"/>
        <v>5927</v>
      </c>
      <c r="Q10" s="30">
        <f t="shared" si="1"/>
        <v>0</v>
      </c>
      <c r="R10" s="30">
        <f t="shared" si="1"/>
        <v>16908.632000000001</v>
      </c>
      <c r="S10" s="30">
        <f t="shared" si="1"/>
        <v>55668.460000000006</v>
      </c>
      <c r="T10" s="30">
        <f t="shared" si="1"/>
        <v>25573</v>
      </c>
      <c r="U10" s="27">
        <f>SUM(I9:L9)</f>
        <v>158106.21299999999</v>
      </c>
      <c r="V10" s="22"/>
    </row>
    <row r="11" spans="1:25" s="23" customFormat="1" ht="16.8">
      <c r="A11" s="53">
        <v>1</v>
      </c>
      <c r="B11" s="47" t="s">
        <v>145</v>
      </c>
      <c r="C11" s="47"/>
      <c r="D11" s="53"/>
      <c r="E11" s="53"/>
      <c r="F11" s="53"/>
      <c r="G11" s="30">
        <f>SUM(G12:G25)</f>
        <v>32942.145999999993</v>
      </c>
      <c r="H11" s="30">
        <f t="shared" ref="H11:T11" si="2">SUM(H12:H25)</f>
        <v>20081.7</v>
      </c>
      <c r="I11" s="30">
        <f t="shared" si="2"/>
        <v>100.60900000000001</v>
      </c>
      <c r="J11" s="30">
        <f t="shared" si="2"/>
        <v>3775.7309999999998</v>
      </c>
      <c r="K11" s="30">
        <f t="shared" si="2"/>
        <v>138</v>
      </c>
      <c r="L11" s="30">
        <f t="shared" si="2"/>
        <v>969.90300000000002</v>
      </c>
      <c r="M11" s="30">
        <f t="shared" si="2"/>
        <v>4984.2430000000004</v>
      </c>
      <c r="N11" s="30">
        <f t="shared" si="2"/>
        <v>2403.4318869999997</v>
      </c>
      <c r="O11" s="30">
        <f t="shared" si="2"/>
        <v>2403.7848869999998</v>
      </c>
      <c r="P11" s="30">
        <f t="shared" si="2"/>
        <v>0</v>
      </c>
      <c r="Q11" s="30">
        <f t="shared" si="2"/>
        <v>0</v>
      </c>
      <c r="R11" s="30">
        <f t="shared" si="2"/>
        <v>102</v>
      </c>
      <c r="S11" s="30">
        <f t="shared" si="2"/>
        <v>4882.2429999999995</v>
      </c>
      <c r="T11" s="30">
        <f t="shared" si="2"/>
        <v>0</v>
      </c>
      <c r="U11" s="27"/>
      <c r="V11" s="22"/>
    </row>
    <row r="12" spans="1:25" s="29" customFormat="1" ht="33.6">
      <c r="A12" s="54" t="s">
        <v>240</v>
      </c>
      <c r="B12" s="45" t="s">
        <v>153</v>
      </c>
      <c r="C12" s="45" t="s">
        <v>31</v>
      </c>
      <c r="D12" s="54">
        <v>2018</v>
      </c>
      <c r="E12" s="54">
        <v>2019</v>
      </c>
      <c r="F12" s="54" t="s">
        <v>316</v>
      </c>
      <c r="G12" s="60">
        <v>2653</v>
      </c>
      <c r="H12" s="60">
        <v>253</v>
      </c>
      <c r="I12" s="60"/>
      <c r="J12" s="60">
        <v>53</v>
      </c>
      <c r="K12" s="60"/>
      <c r="L12" s="60"/>
      <c r="M12" s="60">
        <f>SUM(I12:L12)</f>
        <v>53</v>
      </c>
      <c r="N12" s="136" t="s">
        <v>359</v>
      </c>
      <c r="O12" s="136"/>
      <c r="P12" s="136"/>
      <c r="Q12" s="136"/>
      <c r="R12" s="136"/>
      <c r="S12" s="60">
        <f>M12-R12</f>
        <v>53</v>
      </c>
      <c r="T12" s="89"/>
      <c r="U12" s="27"/>
      <c r="V12" s="28"/>
    </row>
    <row r="13" spans="1:25" s="29" customFormat="1" ht="50.4">
      <c r="A13" s="54" t="s">
        <v>241</v>
      </c>
      <c r="B13" s="45" t="s">
        <v>158</v>
      </c>
      <c r="C13" s="45" t="s">
        <v>31</v>
      </c>
      <c r="D13" s="54">
        <v>2018</v>
      </c>
      <c r="E13" s="54">
        <v>2019</v>
      </c>
      <c r="F13" s="54" t="s">
        <v>317</v>
      </c>
      <c r="G13" s="60">
        <v>4270</v>
      </c>
      <c r="H13" s="60">
        <v>1270</v>
      </c>
      <c r="I13" s="60"/>
      <c r="J13" s="60">
        <v>1270</v>
      </c>
      <c r="K13" s="60"/>
      <c r="L13" s="60"/>
      <c r="M13" s="60">
        <f t="shared" ref="M13:M75" si="3">SUM(I13:L13)</f>
        <v>1270</v>
      </c>
      <c r="N13" s="60">
        <v>394.64699999999999</v>
      </c>
      <c r="O13" s="60">
        <v>395</v>
      </c>
      <c r="P13" s="60"/>
      <c r="Q13" s="60"/>
      <c r="R13" s="60"/>
      <c r="S13" s="60">
        <f t="shared" ref="S13:S25" si="4">M13-R13</f>
        <v>1270</v>
      </c>
      <c r="T13" s="89"/>
      <c r="U13" s="27"/>
      <c r="V13" s="28"/>
    </row>
    <row r="14" spans="1:25" s="29" customFormat="1" ht="50.4">
      <c r="A14" s="54" t="s">
        <v>242</v>
      </c>
      <c r="B14" s="45" t="s">
        <v>159</v>
      </c>
      <c r="C14" s="45" t="s">
        <v>31</v>
      </c>
      <c r="D14" s="54">
        <v>2018</v>
      </c>
      <c r="E14" s="54">
        <v>2019</v>
      </c>
      <c r="F14" s="54" t="s">
        <v>318</v>
      </c>
      <c r="G14" s="60">
        <v>4412</v>
      </c>
      <c r="H14" s="60">
        <v>1052</v>
      </c>
      <c r="I14" s="60"/>
      <c r="J14" s="60">
        <v>308</v>
      </c>
      <c r="K14" s="60"/>
      <c r="L14" s="60"/>
      <c r="M14" s="60">
        <f t="shared" si="3"/>
        <v>308</v>
      </c>
      <c r="N14" s="60">
        <v>230</v>
      </c>
      <c r="O14" s="60">
        <v>230</v>
      </c>
      <c r="P14" s="60"/>
      <c r="Q14" s="60"/>
      <c r="R14" s="60"/>
      <c r="S14" s="60">
        <f t="shared" si="4"/>
        <v>308</v>
      </c>
      <c r="T14" s="89"/>
      <c r="U14" s="27"/>
      <c r="V14" s="28"/>
    </row>
    <row r="15" spans="1:25" s="29" customFormat="1" ht="33.6">
      <c r="A15" s="54" t="s">
        <v>243</v>
      </c>
      <c r="B15" s="45" t="s">
        <v>160</v>
      </c>
      <c r="C15" s="45" t="s">
        <v>31</v>
      </c>
      <c r="D15" s="54">
        <v>2019</v>
      </c>
      <c r="E15" s="54">
        <v>2020</v>
      </c>
      <c r="F15" s="54" t="s">
        <v>319</v>
      </c>
      <c r="G15" s="60">
        <v>872</v>
      </c>
      <c r="H15" s="60">
        <v>872</v>
      </c>
      <c r="I15" s="60"/>
      <c r="J15" s="60">
        <v>272</v>
      </c>
      <c r="K15" s="60"/>
      <c r="L15" s="60"/>
      <c r="M15" s="60">
        <f t="shared" si="3"/>
        <v>272</v>
      </c>
      <c r="N15" s="60">
        <v>165</v>
      </c>
      <c r="O15" s="60">
        <v>165</v>
      </c>
      <c r="P15" s="60"/>
      <c r="Q15" s="60"/>
      <c r="R15" s="60"/>
      <c r="S15" s="60">
        <f t="shared" si="4"/>
        <v>272</v>
      </c>
      <c r="T15" s="89"/>
      <c r="U15" s="27"/>
      <c r="V15" s="28"/>
    </row>
    <row r="16" spans="1:25" s="29" customFormat="1" ht="33.6">
      <c r="A16" s="54" t="s">
        <v>244</v>
      </c>
      <c r="B16" s="45" t="s">
        <v>161</v>
      </c>
      <c r="C16" s="45" t="s">
        <v>31</v>
      </c>
      <c r="D16" s="54">
        <v>2019</v>
      </c>
      <c r="E16" s="54">
        <v>2020</v>
      </c>
      <c r="F16" s="54" t="s">
        <v>320</v>
      </c>
      <c r="G16" s="60">
        <v>3922.7310000000002</v>
      </c>
      <c r="H16" s="60">
        <f>G16</f>
        <v>3922.7310000000002</v>
      </c>
      <c r="I16" s="60"/>
      <c r="J16" s="60">
        <v>1872.731</v>
      </c>
      <c r="K16" s="60"/>
      <c r="L16" s="60"/>
      <c r="M16" s="60">
        <f t="shared" si="3"/>
        <v>1872.731</v>
      </c>
      <c r="N16" s="60">
        <v>820</v>
      </c>
      <c r="O16" s="60">
        <v>820</v>
      </c>
      <c r="P16" s="60"/>
      <c r="Q16" s="60"/>
      <c r="R16" s="60"/>
      <c r="S16" s="60">
        <f t="shared" si="4"/>
        <v>1872.731</v>
      </c>
      <c r="T16" s="89"/>
      <c r="U16" s="27"/>
      <c r="V16" s="28"/>
    </row>
    <row r="17" spans="1:22" s="29" customFormat="1" ht="50.4">
      <c r="A17" s="54" t="s">
        <v>245</v>
      </c>
      <c r="B17" s="100" t="s">
        <v>179</v>
      </c>
      <c r="C17" s="100" t="s">
        <v>32</v>
      </c>
      <c r="D17" s="115">
        <v>2019</v>
      </c>
      <c r="E17" s="115">
        <v>2020</v>
      </c>
      <c r="F17" s="54" t="s">
        <v>321</v>
      </c>
      <c r="G17" s="102">
        <v>3238</v>
      </c>
      <c r="H17" s="102">
        <v>138</v>
      </c>
      <c r="I17" s="102"/>
      <c r="J17" s="101"/>
      <c r="K17" s="101">
        <v>138</v>
      </c>
      <c r="L17" s="102"/>
      <c r="M17" s="60">
        <f t="shared" si="3"/>
        <v>138</v>
      </c>
      <c r="N17" s="137" t="s">
        <v>359</v>
      </c>
      <c r="O17" s="137" t="s">
        <v>359</v>
      </c>
      <c r="P17" s="137"/>
      <c r="Q17" s="137"/>
      <c r="R17" s="137"/>
      <c r="S17" s="60">
        <f t="shared" si="4"/>
        <v>138</v>
      </c>
      <c r="T17" s="89"/>
      <c r="U17" s="27"/>
      <c r="V17" s="28"/>
    </row>
    <row r="18" spans="1:22" s="128" customFormat="1" ht="33.6">
      <c r="A18" s="54" t="s">
        <v>246</v>
      </c>
      <c r="B18" s="100" t="s">
        <v>182</v>
      </c>
      <c r="C18" s="100" t="s">
        <v>30</v>
      </c>
      <c r="D18" s="115">
        <v>2014</v>
      </c>
      <c r="E18" s="115">
        <v>2015</v>
      </c>
      <c r="F18" s="54" t="s">
        <v>322</v>
      </c>
      <c r="G18" s="102">
        <v>4518</v>
      </c>
      <c r="H18" s="102">
        <v>4518</v>
      </c>
      <c r="I18" s="102">
        <v>15.879</v>
      </c>
      <c r="J18" s="101"/>
      <c r="K18" s="101"/>
      <c r="L18" s="102"/>
      <c r="M18" s="60">
        <f t="shared" si="3"/>
        <v>15.879</v>
      </c>
      <c r="N18" s="138" t="s">
        <v>359</v>
      </c>
      <c r="O18" s="138" t="s">
        <v>359</v>
      </c>
      <c r="P18" s="138"/>
      <c r="Q18" s="138"/>
      <c r="R18" s="138">
        <v>16</v>
      </c>
      <c r="S18" s="60">
        <f t="shared" si="4"/>
        <v>-0.12100000000000044</v>
      </c>
      <c r="T18" s="89"/>
      <c r="U18" s="27"/>
      <c r="V18" s="127"/>
    </row>
    <row r="19" spans="1:22" s="128" customFormat="1" ht="33.6">
      <c r="A19" s="54" t="s">
        <v>247</v>
      </c>
      <c r="B19" s="100" t="s">
        <v>187</v>
      </c>
      <c r="C19" s="100" t="s">
        <v>30</v>
      </c>
      <c r="D19" s="115">
        <v>2014</v>
      </c>
      <c r="E19" s="115">
        <v>2015</v>
      </c>
      <c r="F19" s="54"/>
      <c r="G19" s="102">
        <v>1231.0809999999999</v>
      </c>
      <c r="H19" s="102">
        <v>931</v>
      </c>
      <c r="I19" s="102">
        <v>3.5489999999999999</v>
      </c>
      <c r="J19" s="101"/>
      <c r="K19" s="101"/>
      <c r="L19" s="102"/>
      <c r="M19" s="60">
        <f t="shared" si="3"/>
        <v>3.5489999999999999</v>
      </c>
      <c r="N19" s="138" t="s">
        <v>359</v>
      </c>
      <c r="O19" s="138" t="s">
        <v>359</v>
      </c>
      <c r="P19" s="138"/>
      <c r="Q19" s="138"/>
      <c r="R19" s="138">
        <v>4</v>
      </c>
      <c r="S19" s="60">
        <f t="shared" si="4"/>
        <v>-0.45100000000000007</v>
      </c>
      <c r="T19" s="89"/>
      <c r="U19" s="27"/>
      <c r="V19" s="127"/>
    </row>
    <row r="20" spans="1:22" s="128" customFormat="1" ht="50.4">
      <c r="A20" s="54" t="s">
        <v>248</v>
      </c>
      <c r="B20" s="100" t="s">
        <v>190</v>
      </c>
      <c r="C20" s="100" t="s">
        <v>30</v>
      </c>
      <c r="D20" s="115">
        <v>2016</v>
      </c>
      <c r="E20" s="115">
        <v>2016</v>
      </c>
      <c r="F20" s="54" t="s">
        <v>323</v>
      </c>
      <c r="G20" s="102">
        <v>1083.3140000000001</v>
      </c>
      <c r="H20" s="102">
        <v>383.31400000000002</v>
      </c>
      <c r="I20" s="102">
        <v>44.866999999999997</v>
      </c>
      <c r="J20" s="101"/>
      <c r="K20" s="101"/>
      <c r="L20" s="102"/>
      <c r="M20" s="60">
        <f t="shared" si="3"/>
        <v>44.866999999999997</v>
      </c>
      <c r="N20" s="138" t="s">
        <v>359</v>
      </c>
      <c r="O20" s="138" t="s">
        <v>359</v>
      </c>
      <c r="P20" s="138"/>
      <c r="Q20" s="138"/>
      <c r="R20" s="138">
        <v>45</v>
      </c>
      <c r="S20" s="60">
        <f t="shared" si="4"/>
        <v>-0.13300000000000267</v>
      </c>
      <c r="T20" s="89"/>
      <c r="U20" s="27"/>
      <c r="V20" s="127"/>
    </row>
    <row r="21" spans="1:22" s="128" customFormat="1" ht="50.4">
      <c r="A21" s="54" t="s">
        <v>249</v>
      </c>
      <c r="B21" s="100" t="s">
        <v>191</v>
      </c>
      <c r="C21" s="100" t="s">
        <v>30</v>
      </c>
      <c r="D21" s="115">
        <v>2016</v>
      </c>
      <c r="E21" s="115">
        <v>2016</v>
      </c>
      <c r="F21" s="54" t="s">
        <v>324</v>
      </c>
      <c r="G21" s="102">
        <v>502.62099999999998</v>
      </c>
      <c r="H21" s="102">
        <f>G21</f>
        <v>502.62099999999998</v>
      </c>
      <c r="I21" s="102">
        <v>10.778</v>
      </c>
      <c r="J21" s="101"/>
      <c r="K21" s="101"/>
      <c r="L21" s="102"/>
      <c r="M21" s="60">
        <f t="shared" si="3"/>
        <v>10.778</v>
      </c>
      <c r="N21" s="138" t="s">
        <v>359</v>
      </c>
      <c r="O21" s="138" t="s">
        <v>359</v>
      </c>
      <c r="P21" s="138"/>
      <c r="Q21" s="138"/>
      <c r="R21" s="138">
        <v>11</v>
      </c>
      <c r="S21" s="60">
        <f t="shared" si="4"/>
        <v>-0.22199999999999953</v>
      </c>
      <c r="T21" s="89"/>
      <c r="U21" s="27"/>
      <c r="V21" s="127"/>
    </row>
    <row r="22" spans="1:22" s="128" customFormat="1" ht="33.6">
      <c r="A22" s="54" t="s">
        <v>250</v>
      </c>
      <c r="B22" s="100" t="s">
        <v>194</v>
      </c>
      <c r="C22" s="100" t="s">
        <v>30</v>
      </c>
      <c r="D22" s="115">
        <v>2018</v>
      </c>
      <c r="E22" s="115">
        <v>2018</v>
      </c>
      <c r="F22" s="54" t="s">
        <v>195</v>
      </c>
      <c r="G22" s="102">
        <v>539.00199999999995</v>
      </c>
      <c r="H22" s="102">
        <f>G22</f>
        <v>539.00199999999995</v>
      </c>
      <c r="I22" s="102">
        <v>25.536000000000001</v>
      </c>
      <c r="J22" s="101"/>
      <c r="K22" s="101"/>
      <c r="L22" s="102"/>
      <c r="M22" s="60">
        <f t="shared" si="3"/>
        <v>25.536000000000001</v>
      </c>
      <c r="N22" s="137" t="s">
        <v>359</v>
      </c>
      <c r="O22" s="137" t="s">
        <v>359</v>
      </c>
      <c r="P22" s="137"/>
      <c r="Q22" s="137"/>
      <c r="R22" s="137">
        <v>26</v>
      </c>
      <c r="S22" s="60">
        <f t="shared" si="4"/>
        <v>-0.46399999999999864</v>
      </c>
      <c r="T22" s="89"/>
      <c r="U22" s="27"/>
      <c r="V22" s="127"/>
    </row>
    <row r="23" spans="1:22" s="29" customFormat="1" ht="33.6">
      <c r="A23" s="54" t="s">
        <v>251</v>
      </c>
      <c r="B23" s="100" t="s">
        <v>353</v>
      </c>
      <c r="C23" s="100" t="s">
        <v>33</v>
      </c>
      <c r="D23" s="115">
        <v>2019</v>
      </c>
      <c r="E23" s="115">
        <v>2020</v>
      </c>
      <c r="F23" s="54" t="s">
        <v>354</v>
      </c>
      <c r="G23" s="102">
        <v>1100</v>
      </c>
      <c r="H23" s="102">
        <f>G23</f>
        <v>1100</v>
      </c>
      <c r="I23" s="102"/>
      <c r="J23" s="101"/>
      <c r="K23" s="101"/>
      <c r="L23" s="102">
        <v>107.709</v>
      </c>
      <c r="M23" s="60">
        <f t="shared" si="3"/>
        <v>107.709</v>
      </c>
      <c r="N23" s="137" t="s">
        <v>359</v>
      </c>
      <c r="O23" s="137" t="s">
        <v>359</v>
      </c>
      <c r="P23" s="137"/>
      <c r="Q23" s="137"/>
      <c r="R23" s="137"/>
      <c r="S23" s="60">
        <f t="shared" si="4"/>
        <v>107.709</v>
      </c>
      <c r="T23" s="89"/>
      <c r="U23" s="27"/>
      <c r="V23" s="28"/>
    </row>
    <row r="24" spans="1:22" s="29" customFormat="1" ht="33.6">
      <c r="A24" s="54" t="s">
        <v>252</v>
      </c>
      <c r="B24" s="100" t="s">
        <v>232</v>
      </c>
      <c r="C24" s="100" t="s">
        <v>33</v>
      </c>
      <c r="D24" s="115">
        <v>2018</v>
      </c>
      <c r="E24" s="115">
        <v>2019</v>
      </c>
      <c r="F24" s="54" t="s">
        <v>325</v>
      </c>
      <c r="G24" s="102">
        <v>3463.0320000000002</v>
      </c>
      <c r="H24" s="102">
        <f>G24</f>
        <v>3463.0320000000002</v>
      </c>
      <c r="I24" s="102"/>
      <c r="J24" s="101"/>
      <c r="K24" s="101"/>
      <c r="L24" s="102">
        <v>278.24599999999998</v>
      </c>
      <c r="M24" s="60">
        <f t="shared" si="3"/>
        <v>278.24599999999998</v>
      </c>
      <c r="N24" s="140">
        <v>219.54499999999999</v>
      </c>
      <c r="O24" s="140">
        <v>219.54499999999999</v>
      </c>
      <c r="P24" s="140"/>
      <c r="Q24" s="140"/>
      <c r="R24" s="140"/>
      <c r="S24" s="60">
        <f t="shared" si="4"/>
        <v>278.24599999999998</v>
      </c>
      <c r="T24" s="89"/>
      <c r="U24" s="27"/>
      <c r="V24" s="28"/>
    </row>
    <row r="25" spans="1:22" s="29" customFormat="1" ht="50.4">
      <c r="A25" s="54" t="s">
        <v>253</v>
      </c>
      <c r="B25" s="100" t="s">
        <v>236</v>
      </c>
      <c r="C25" s="100" t="s">
        <v>33</v>
      </c>
      <c r="D25" s="115">
        <v>2020</v>
      </c>
      <c r="E25" s="115">
        <v>2020</v>
      </c>
      <c r="F25" s="54" t="s">
        <v>326</v>
      </c>
      <c r="G25" s="102">
        <v>1137.365</v>
      </c>
      <c r="H25" s="102">
        <v>1137</v>
      </c>
      <c r="I25" s="102"/>
      <c r="J25" s="101"/>
      <c r="K25" s="101"/>
      <c r="L25" s="102">
        <v>583.94799999999998</v>
      </c>
      <c r="M25" s="60">
        <f t="shared" si="3"/>
        <v>583.94799999999998</v>
      </c>
      <c r="N25" s="140">
        <v>574.23988699999995</v>
      </c>
      <c r="O25" s="140">
        <f>N25</f>
        <v>574.23988699999995</v>
      </c>
      <c r="P25" s="140"/>
      <c r="Q25" s="140"/>
      <c r="R25" s="140"/>
      <c r="S25" s="60">
        <f t="shared" si="4"/>
        <v>583.94799999999998</v>
      </c>
      <c r="T25" s="89"/>
      <c r="U25" s="27"/>
      <c r="V25" s="28"/>
    </row>
    <row r="26" spans="1:22" s="23" customFormat="1" ht="16.8">
      <c r="A26" s="53">
        <v>2</v>
      </c>
      <c r="B26" s="47" t="s">
        <v>99</v>
      </c>
      <c r="C26" s="47"/>
      <c r="D26" s="53"/>
      <c r="E26" s="53"/>
      <c r="F26" s="53"/>
      <c r="G26" s="30">
        <f>SUM(G27:G28)</f>
        <v>2961</v>
      </c>
      <c r="H26" s="30">
        <f t="shared" ref="H26:T26" si="5">SUM(H27:H28)</f>
        <v>2611</v>
      </c>
      <c r="I26" s="30">
        <f t="shared" si="5"/>
        <v>0</v>
      </c>
      <c r="J26" s="30">
        <f t="shared" si="5"/>
        <v>336</v>
      </c>
      <c r="K26" s="30">
        <f t="shared" si="5"/>
        <v>825</v>
      </c>
      <c r="L26" s="30">
        <f t="shared" si="5"/>
        <v>0</v>
      </c>
      <c r="M26" s="30">
        <f t="shared" si="3"/>
        <v>1161</v>
      </c>
      <c r="N26" s="30">
        <f t="shared" si="5"/>
        <v>950</v>
      </c>
      <c r="O26" s="30">
        <f t="shared" si="5"/>
        <v>950</v>
      </c>
      <c r="P26" s="30">
        <f t="shared" si="5"/>
        <v>0</v>
      </c>
      <c r="Q26" s="30">
        <f t="shared" si="5"/>
        <v>0</v>
      </c>
      <c r="R26" s="30">
        <f t="shared" si="5"/>
        <v>0</v>
      </c>
      <c r="S26" s="30">
        <f t="shared" si="5"/>
        <v>1161</v>
      </c>
      <c r="T26" s="30">
        <f t="shared" si="5"/>
        <v>0</v>
      </c>
      <c r="U26" s="27"/>
      <c r="V26" s="22"/>
    </row>
    <row r="27" spans="1:22" s="23" customFormat="1" ht="50.4">
      <c r="A27" s="54" t="s">
        <v>254</v>
      </c>
      <c r="B27" s="45" t="s">
        <v>162</v>
      </c>
      <c r="C27" s="45" t="s">
        <v>31</v>
      </c>
      <c r="D27" s="54">
        <v>2019</v>
      </c>
      <c r="E27" s="54">
        <v>2021</v>
      </c>
      <c r="F27" s="54" t="s">
        <v>163</v>
      </c>
      <c r="G27" s="60">
        <v>836</v>
      </c>
      <c r="H27" s="60">
        <v>486</v>
      </c>
      <c r="I27" s="60"/>
      <c r="J27" s="60">
        <v>336</v>
      </c>
      <c r="K27" s="60"/>
      <c r="L27" s="60"/>
      <c r="M27" s="60">
        <f t="shared" si="3"/>
        <v>336</v>
      </c>
      <c r="N27" s="60">
        <v>150</v>
      </c>
      <c r="O27" s="60">
        <v>150</v>
      </c>
      <c r="P27" s="60"/>
      <c r="Q27" s="60"/>
      <c r="R27" s="60"/>
      <c r="S27" s="60">
        <f>M27-R27</f>
        <v>336</v>
      </c>
      <c r="T27" s="89"/>
      <c r="U27" s="27"/>
      <c r="V27" s="22"/>
    </row>
    <row r="28" spans="1:22" s="23" customFormat="1" ht="33.6">
      <c r="A28" s="54" t="s">
        <v>255</v>
      </c>
      <c r="B28" s="45" t="s">
        <v>180</v>
      </c>
      <c r="C28" s="100" t="s">
        <v>32</v>
      </c>
      <c r="D28" s="54">
        <v>2020</v>
      </c>
      <c r="E28" s="54">
        <v>2021</v>
      </c>
      <c r="F28" s="54" t="s">
        <v>181</v>
      </c>
      <c r="G28" s="60">
        <v>2125</v>
      </c>
      <c r="H28" s="60">
        <v>2125</v>
      </c>
      <c r="I28" s="60"/>
      <c r="J28" s="60"/>
      <c r="K28" s="60">
        <f>2125-1300</f>
        <v>825</v>
      </c>
      <c r="L28" s="60"/>
      <c r="M28" s="60">
        <f t="shared" si="3"/>
        <v>825</v>
      </c>
      <c r="N28" s="60">
        <v>800</v>
      </c>
      <c r="O28" s="60">
        <v>800</v>
      </c>
      <c r="P28" s="60"/>
      <c r="Q28" s="60"/>
      <c r="R28" s="60"/>
      <c r="S28" s="60">
        <f t="shared" ref="S28:S91" si="6">M28-R28</f>
        <v>825</v>
      </c>
      <c r="T28" s="89"/>
      <c r="U28" s="27"/>
      <c r="V28" s="22"/>
    </row>
    <row r="29" spans="1:22" s="23" customFormat="1" ht="16.8">
      <c r="A29" s="53">
        <v>3</v>
      </c>
      <c r="B29" s="47" t="s">
        <v>100</v>
      </c>
      <c r="C29" s="47"/>
      <c r="D29" s="53"/>
      <c r="E29" s="53"/>
      <c r="F29" s="53"/>
      <c r="G29" s="30">
        <f>SUM(G30:G57)</f>
        <v>91928.986000000004</v>
      </c>
      <c r="H29" s="30">
        <f t="shared" ref="H29:T29" si="7">SUM(H30:H57)</f>
        <v>67566.986000000004</v>
      </c>
      <c r="I29" s="30">
        <f t="shared" si="7"/>
        <v>37540.498</v>
      </c>
      <c r="J29" s="30">
        <f t="shared" si="7"/>
        <v>9394</v>
      </c>
      <c r="K29" s="30">
        <f t="shared" si="7"/>
        <v>8200</v>
      </c>
      <c r="L29" s="30">
        <f t="shared" si="7"/>
        <v>11297.351000000001</v>
      </c>
      <c r="M29" s="30">
        <f t="shared" si="7"/>
        <v>66431.849000000002</v>
      </c>
      <c r="N29" s="30">
        <f t="shared" si="7"/>
        <v>37844.890655999996</v>
      </c>
      <c r="O29" s="30">
        <f t="shared" si="7"/>
        <v>37770.213656</v>
      </c>
      <c r="P29" s="30">
        <f t="shared" si="7"/>
        <v>5927</v>
      </c>
      <c r="Q29" s="30">
        <f t="shared" si="7"/>
        <v>0</v>
      </c>
      <c r="R29" s="30">
        <f t="shared" si="7"/>
        <v>16806.632000000001</v>
      </c>
      <c r="S29" s="30">
        <f t="shared" si="7"/>
        <v>49625.217000000004</v>
      </c>
      <c r="T29" s="30">
        <f t="shared" si="7"/>
        <v>25573</v>
      </c>
      <c r="U29" s="27"/>
      <c r="V29" s="22"/>
    </row>
    <row r="30" spans="1:22" s="29" customFormat="1" ht="33.6">
      <c r="A30" s="54" t="s">
        <v>256</v>
      </c>
      <c r="B30" s="46" t="s">
        <v>27</v>
      </c>
      <c r="C30" s="45" t="s">
        <v>31</v>
      </c>
      <c r="D30" s="57">
        <v>2021</v>
      </c>
      <c r="E30" s="54">
        <v>2023</v>
      </c>
      <c r="F30" s="54" t="s">
        <v>315</v>
      </c>
      <c r="G30" s="142">
        <v>1034</v>
      </c>
      <c r="H30" s="60">
        <f t="shared" ref="H30:H36" si="8">G30</f>
        <v>1034</v>
      </c>
      <c r="I30" s="60"/>
      <c r="J30" s="60">
        <f>H30</f>
        <v>1034</v>
      </c>
      <c r="K30" s="60"/>
      <c r="L30" s="60"/>
      <c r="M30" s="60">
        <f t="shared" si="3"/>
        <v>1034</v>
      </c>
      <c r="N30" s="60">
        <v>200</v>
      </c>
      <c r="O30" s="60">
        <v>200</v>
      </c>
      <c r="P30" s="60"/>
      <c r="Q30" s="60"/>
      <c r="R30" s="60"/>
      <c r="S30" s="60">
        <f t="shared" si="6"/>
        <v>1034</v>
      </c>
      <c r="T30" s="89"/>
      <c r="U30" s="27"/>
      <c r="V30" s="28"/>
    </row>
    <row r="31" spans="1:22" s="29" customFormat="1" ht="33.6">
      <c r="A31" s="54" t="s">
        <v>257</v>
      </c>
      <c r="B31" s="46" t="s">
        <v>34</v>
      </c>
      <c r="C31" s="45" t="s">
        <v>31</v>
      </c>
      <c r="D31" s="57">
        <v>2025</v>
      </c>
      <c r="E31" s="54">
        <v>2027</v>
      </c>
      <c r="F31" s="54" t="s">
        <v>351</v>
      </c>
      <c r="G31" s="142">
        <v>2500</v>
      </c>
      <c r="H31" s="60">
        <v>2500</v>
      </c>
      <c r="I31" s="60"/>
      <c r="J31" s="60">
        <f>H31</f>
        <v>2500</v>
      </c>
      <c r="K31" s="60"/>
      <c r="L31" s="60"/>
      <c r="M31" s="60">
        <f t="shared" si="3"/>
        <v>2500</v>
      </c>
      <c r="N31" s="136" t="s">
        <v>359</v>
      </c>
      <c r="O31" s="136" t="s">
        <v>359</v>
      </c>
      <c r="P31" s="136"/>
      <c r="Q31" s="136"/>
      <c r="R31" s="136">
        <v>2500</v>
      </c>
      <c r="S31" s="60">
        <f t="shared" si="6"/>
        <v>0</v>
      </c>
      <c r="T31" s="89"/>
      <c r="U31" s="27"/>
      <c r="V31" s="28"/>
    </row>
    <row r="32" spans="1:22" s="29" customFormat="1" ht="33.6">
      <c r="A32" s="54" t="s">
        <v>258</v>
      </c>
      <c r="B32" s="46" t="s">
        <v>83</v>
      </c>
      <c r="C32" s="45" t="s">
        <v>31</v>
      </c>
      <c r="D32" s="57">
        <v>2021</v>
      </c>
      <c r="E32" s="54">
        <v>2022</v>
      </c>
      <c r="F32" s="54" t="s">
        <v>88</v>
      </c>
      <c r="G32" s="142">
        <v>600</v>
      </c>
      <c r="H32" s="60">
        <v>600</v>
      </c>
      <c r="I32" s="60"/>
      <c r="J32" s="60">
        <f>H32</f>
        <v>600</v>
      </c>
      <c r="K32" s="60"/>
      <c r="L32" s="60"/>
      <c r="M32" s="60">
        <f t="shared" si="3"/>
        <v>600</v>
      </c>
      <c r="N32" s="60">
        <v>150</v>
      </c>
      <c r="O32" s="60">
        <v>150</v>
      </c>
      <c r="P32" s="60"/>
      <c r="Q32" s="60"/>
      <c r="R32" s="60"/>
      <c r="S32" s="60">
        <f t="shared" si="6"/>
        <v>600</v>
      </c>
      <c r="T32" s="89"/>
      <c r="U32" s="27"/>
      <c r="V32" s="28"/>
    </row>
    <row r="33" spans="1:22" s="29" customFormat="1" ht="33.6">
      <c r="A33" s="54" t="s">
        <v>259</v>
      </c>
      <c r="B33" s="46" t="s">
        <v>67</v>
      </c>
      <c r="C33" s="45" t="s">
        <v>31</v>
      </c>
      <c r="D33" s="57">
        <v>2022</v>
      </c>
      <c r="E33" s="54">
        <v>2023</v>
      </c>
      <c r="F33" s="54" t="s">
        <v>68</v>
      </c>
      <c r="G33" s="142">
        <v>3000</v>
      </c>
      <c r="H33" s="60">
        <v>3000</v>
      </c>
      <c r="I33" s="60"/>
      <c r="J33" s="60">
        <f>H33</f>
        <v>3000</v>
      </c>
      <c r="K33" s="60"/>
      <c r="L33" s="60"/>
      <c r="M33" s="60">
        <f t="shared" si="3"/>
        <v>3000</v>
      </c>
      <c r="N33" s="60">
        <v>2878</v>
      </c>
      <c r="O33" s="60">
        <v>2878</v>
      </c>
      <c r="P33" s="60"/>
      <c r="Q33" s="60"/>
      <c r="R33" s="60"/>
      <c r="S33" s="60">
        <f t="shared" si="6"/>
        <v>3000</v>
      </c>
      <c r="T33" s="89"/>
      <c r="U33" s="27"/>
      <c r="V33" s="28"/>
    </row>
    <row r="34" spans="1:22" s="128" customFormat="1" ht="50.4">
      <c r="A34" s="54" t="s">
        <v>260</v>
      </c>
      <c r="B34" s="46" t="s">
        <v>71</v>
      </c>
      <c r="C34" s="45" t="s">
        <v>31</v>
      </c>
      <c r="D34" s="57">
        <v>2022</v>
      </c>
      <c r="E34" s="54">
        <v>2024</v>
      </c>
      <c r="F34" s="54" t="s">
        <v>70</v>
      </c>
      <c r="G34" s="142">
        <v>5300</v>
      </c>
      <c r="H34" s="60">
        <v>1060</v>
      </c>
      <c r="I34" s="60"/>
      <c r="J34" s="60">
        <f>H34</f>
        <v>1060</v>
      </c>
      <c r="K34" s="60"/>
      <c r="L34" s="60"/>
      <c r="M34" s="60">
        <f t="shared" si="3"/>
        <v>1060</v>
      </c>
      <c r="N34" s="136">
        <v>100</v>
      </c>
      <c r="O34" s="136">
        <v>100</v>
      </c>
      <c r="P34" s="136">
        <v>960</v>
      </c>
      <c r="Q34" s="136"/>
      <c r="R34" s="136" t="s">
        <v>359</v>
      </c>
      <c r="S34" s="60">
        <f t="shared" si="6"/>
        <v>1060</v>
      </c>
      <c r="T34" s="89"/>
      <c r="U34" s="27">
        <f>R77</f>
        <v>3700</v>
      </c>
      <c r="V34" s="127"/>
    </row>
    <row r="35" spans="1:22" s="128" customFormat="1" ht="33.6">
      <c r="A35" s="54" t="s">
        <v>261</v>
      </c>
      <c r="B35" s="46" t="s">
        <v>72</v>
      </c>
      <c r="C35" s="45" t="s">
        <v>31</v>
      </c>
      <c r="D35" s="57">
        <v>2022</v>
      </c>
      <c r="E35" s="54">
        <v>2025</v>
      </c>
      <c r="F35" s="54" t="s">
        <v>70</v>
      </c>
      <c r="G35" s="142">
        <v>4500</v>
      </c>
      <c r="H35" s="60">
        <v>900</v>
      </c>
      <c r="I35" s="60"/>
      <c r="J35" s="60">
        <v>900</v>
      </c>
      <c r="K35" s="60"/>
      <c r="L35" s="60"/>
      <c r="M35" s="60">
        <f t="shared" si="3"/>
        <v>900</v>
      </c>
      <c r="N35" s="136" t="s">
        <v>359</v>
      </c>
      <c r="O35" s="136" t="s">
        <v>359</v>
      </c>
      <c r="P35" s="136"/>
      <c r="Q35" s="136"/>
      <c r="R35" s="136" t="s">
        <v>359</v>
      </c>
      <c r="S35" s="60">
        <f t="shared" si="6"/>
        <v>900</v>
      </c>
      <c r="T35" s="89"/>
      <c r="U35" s="27"/>
      <c r="V35" s="127"/>
    </row>
    <row r="36" spans="1:22" s="128" customFormat="1" ht="50.4">
      <c r="A36" s="54" t="s">
        <v>262</v>
      </c>
      <c r="B36" s="45" t="s">
        <v>35</v>
      </c>
      <c r="C36" s="45" t="s">
        <v>30</v>
      </c>
      <c r="D36" s="54">
        <v>2021</v>
      </c>
      <c r="E36" s="54">
        <v>2023</v>
      </c>
      <c r="F36" s="54" t="s">
        <v>327</v>
      </c>
      <c r="G36" s="60">
        <v>500</v>
      </c>
      <c r="H36" s="60">
        <f t="shared" si="8"/>
        <v>500</v>
      </c>
      <c r="I36" s="60">
        <v>497.60500000000002</v>
      </c>
      <c r="J36" s="60"/>
      <c r="K36" s="60"/>
      <c r="L36" s="60"/>
      <c r="M36" s="60">
        <f t="shared" si="3"/>
        <v>497.60500000000002</v>
      </c>
      <c r="N36" s="60">
        <f>I36</f>
        <v>497.60500000000002</v>
      </c>
      <c r="O36" s="60">
        <f>N36</f>
        <v>497.60500000000002</v>
      </c>
      <c r="P36" s="60"/>
      <c r="Q36" s="60"/>
      <c r="R36" s="60"/>
      <c r="S36" s="60">
        <f t="shared" si="6"/>
        <v>497.60500000000002</v>
      </c>
      <c r="T36" s="89"/>
      <c r="U36" s="27"/>
      <c r="V36" s="127"/>
    </row>
    <row r="37" spans="1:22" s="128" customFormat="1" ht="33.6">
      <c r="A37" s="54" t="s">
        <v>263</v>
      </c>
      <c r="B37" s="45" t="s">
        <v>36</v>
      </c>
      <c r="C37" s="45" t="s">
        <v>30</v>
      </c>
      <c r="D37" s="54">
        <v>2021</v>
      </c>
      <c r="E37" s="54">
        <v>2023</v>
      </c>
      <c r="F37" s="54" t="s">
        <v>327</v>
      </c>
      <c r="G37" s="60">
        <v>550</v>
      </c>
      <c r="H37" s="60">
        <v>550</v>
      </c>
      <c r="I37" s="60">
        <v>548.976</v>
      </c>
      <c r="J37" s="60"/>
      <c r="K37" s="60"/>
      <c r="L37" s="60"/>
      <c r="M37" s="60">
        <f t="shared" si="3"/>
        <v>548.976</v>
      </c>
      <c r="N37" s="60">
        <f>I37</f>
        <v>548.976</v>
      </c>
      <c r="O37" s="60">
        <f>N37</f>
        <v>548.976</v>
      </c>
      <c r="P37" s="60"/>
      <c r="Q37" s="60"/>
      <c r="R37" s="60"/>
      <c r="S37" s="60">
        <f t="shared" si="6"/>
        <v>548.976</v>
      </c>
      <c r="T37" s="89"/>
      <c r="U37" s="27"/>
      <c r="V37" s="127"/>
    </row>
    <row r="38" spans="1:22" s="128" customFormat="1" ht="33.6">
      <c r="A38" s="54" t="s">
        <v>264</v>
      </c>
      <c r="B38" s="45" t="s">
        <v>37</v>
      </c>
      <c r="C38" s="45" t="s">
        <v>30</v>
      </c>
      <c r="D38" s="54">
        <v>2021</v>
      </c>
      <c r="E38" s="54">
        <v>2023</v>
      </c>
      <c r="F38" s="54" t="s">
        <v>327</v>
      </c>
      <c r="G38" s="60">
        <v>550</v>
      </c>
      <c r="H38" s="60">
        <v>550</v>
      </c>
      <c r="I38" s="60">
        <v>540.06500000000005</v>
      </c>
      <c r="J38" s="60"/>
      <c r="K38" s="60"/>
      <c r="L38" s="60"/>
      <c r="M38" s="60">
        <f t="shared" si="3"/>
        <v>540.06500000000005</v>
      </c>
      <c r="N38" s="60">
        <f>I38</f>
        <v>540.06500000000005</v>
      </c>
      <c r="O38" s="60">
        <f>N38</f>
        <v>540.06500000000005</v>
      </c>
      <c r="P38" s="60"/>
      <c r="Q38" s="60"/>
      <c r="R38" s="60"/>
      <c r="S38" s="60">
        <f t="shared" si="6"/>
        <v>540.06500000000005</v>
      </c>
      <c r="T38" s="89"/>
      <c r="U38" s="27"/>
      <c r="V38" s="127"/>
    </row>
    <row r="39" spans="1:22" s="128" customFormat="1" ht="50.4">
      <c r="A39" s="54" t="s">
        <v>265</v>
      </c>
      <c r="B39" s="45" t="s">
        <v>314</v>
      </c>
      <c r="C39" s="45" t="s">
        <v>30</v>
      </c>
      <c r="D39" s="54">
        <v>2022</v>
      </c>
      <c r="E39" s="54">
        <v>2024</v>
      </c>
      <c r="F39" s="54" t="s">
        <v>327</v>
      </c>
      <c r="G39" s="60">
        <v>5413.6350000000002</v>
      </c>
      <c r="H39" s="60">
        <f>G39</f>
        <v>5413.6350000000002</v>
      </c>
      <c r="I39" s="60">
        <v>5373.2190000000001</v>
      </c>
      <c r="J39" s="60"/>
      <c r="K39" s="60"/>
      <c r="L39" s="60"/>
      <c r="M39" s="60">
        <f t="shared" si="3"/>
        <v>5373.2190000000001</v>
      </c>
      <c r="N39" s="60">
        <v>4650</v>
      </c>
      <c r="O39" s="60">
        <v>4650</v>
      </c>
      <c r="P39" s="60"/>
      <c r="Q39" s="60"/>
      <c r="R39" s="60"/>
      <c r="S39" s="60">
        <f t="shared" si="6"/>
        <v>5373.2190000000001</v>
      </c>
      <c r="T39" s="89"/>
      <c r="U39" s="27"/>
      <c r="V39" s="127"/>
    </row>
    <row r="40" spans="1:22" s="128" customFormat="1" ht="50.4">
      <c r="A40" s="54" t="s">
        <v>266</v>
      </c>
      <c r="B40" s="45" t="s">
        <v>44</v>
      </c>
      <c r="C40" s="45" t="s">
        <v>30</v>
      </c>
      <c r="D40" s="54">
        <v>2022</v>
      </c>
      <c r="E40" s="54">
        <v>2024</v>
      </c>
      <c r="F40" s="54" t="s">
        <v>327</v>
      </c>
      <c r="G40" s="60">
        <v>1200</v>
      </c>
      <c r="H40" s="60">
        <v>1200</v>
      </c>
      <c r="I40" s="60">
        <v>1124.6189999999999</v>
      </c>
      <c r="J40" s="60"/>
      <c r="K40" s="60"/>
      <c r="L40" s="60"/>
      <c r="M40" s="60">
        <f t="shared" si="3"/>
        <v>1124.6189999999999</v>
      </c>
      <c r="N40" s="60">
        <v>978.7</v>
      </c>
      <c r="O40" s="60">
        <f>N40</f>
        <v>978.7</v>
      </c>
      <c r="P40" s="60"/>
      <c r="Q40" s="60"/>
      <c r="R40" s="60"/>
      <c r="S40" s="60">
        <f t="shared" si="6"/>
        <v>1124.6189999999999</v>
      </c>
      <c r="T40" s="89"/>
      <c r="U40" s="27">
        <f>R41+R42+R43+R44+R130+R161</f>
        <v>9821</v>
      </c>
      <c r="V40" s="127"/>
    </row>
    <row r="41" spans="1:22" s="128" customFormat="1" ht="33.6">
      <c r="A41" s="54" t="s">
        <v>267</v>
      </c>
      <c r="B41" s="45" t="s">
        <v>363</v>
      </c>
      <c r="C41" s="45" t="s">
        <v>30</v>
      </c>
      <c r="D41" s="54">
        <v>2023</v>
      </c>
      <c r="E41" s="54">
        <v>2025</v>
      </c>
      <c r="F41" s="54" t="s">
        <v>328</v>
      </c>
      <c r="G41" s="60">
        <v>7500</v>
      </c>
      <c r="H41" s="60">
        <v>7500</v>
      </c>
      <c r="I41" s="60">
        <v>7500</v>
      </c>
      <c r="J41" s="60"/>
      <c r="K41" s="60"/>
      <c r="L41" s="60"/>
      <c r="M41" s="60">
        <f t="shared" si="3"/>
        <v>7500</v>
      </c>
      <c r="N41" s="60">
        <v>2500</v>
      </c>
      <c r="O41" s="60">
        <v>2500</v>
      </c>
      <c r="P41" s="60">
        <v>1200</v>
      </c>
      <c r="Q41" s="60"/>
      <c r="R41" s="60">
        <f>I41-N41-P41</f>
        <v>3800</v>
      </c>
      <c r="S41" s="60">
        <f t="shared" si="6"/>
        <v>3700</v>
      </c>
      <c r="T41" s="89">
        <v>3688</v>
      </c>
      <c r="U41" s="27"/>
      <c r="V41" s="127"/>
    </row>
    <row r="42" spans="1:22" s="128" customFormat="1" ht="33.6">
      <c r="A42" s="54" t="s">
        <v>268</v>
      </c>
      <c r="B42" s="45" t="s">
        <v>46</v>
      </c>
      <c r="C42" s="45" t="s">
        <v>30</v>
      </c>
      <c r="D42" s="54">
        <v>2024</v>
      </c>
      <c r="E42" s="54">
        <v>2026</v>
      </c>
      <c r="F42" s="54" t="s">
        <v>329</v>
      </c>
      <c r="G42" s="60">
        <v>9000</v>
      </c>
      <c r="H42" s="60">
        <v>9000</v>
      </c>
      <c r="I42" s="60">
        <v>8000</v>
      </c>
      <c r="J42" s="60"/>
      <c r="K42" s="60"/>
      <c r="L42" s="60"/>
      <c r="M42" s="60">
        <f t="shared" si="3"/>
        <v>8000</v>
      </c>
      <c r="N42" s="60">
        <v>4000</v>
      </c>
      <c r="O42" s="60">
        <v>4000</v>
      </c>
      <c r="P42" s="60">
        <v>1000</v>
      </c>
      <c r="Q42" s="60"/>
      <c r="R42" s="60">
        <f>I42-5893</f>
        <v>2107</v>
      </c>
      <c r="S42" s="60">
        <f t="shared" si="6"/>
        <v>5893</v>
      </c>
      <c r="T42" s="89">
        <v>5893</v>
      </c>
      <c r="U42" s="27">
        <f t="shared" ref="U42:U47" si="9">N42+P42</f>
        <v>5000</v>
      </c>
      <c r="V42" s="127"/>
    </row>
    <row r="43" spans="1:22" s="156" customFormat="1" ht="33.6">
      <c r="A43" s="54" t="s">
        <v>269</v>
      </c>
      <c r="B43" s="46" t="s">
        <v>47</v>
      </c>
      <c r="C43" s="45" t="s">
        <v>30</v>
      </c>
      <c r="D43" s="54">
        <v>2023</v>
      </c>
      <c r="E43" s="54">
        <v>2025</v>
      </c>
      <c r="F43" s="54" t="s">
        <v>330</v>
      </c>
      <c r="G43" s="60">
        <v>5500</v>
      </c>
      <c r="H43" s="60">
        <v>5500</v>
      </c>
      <c r="I43" s="60">
        <v>5500</v>
      </c>
      <c r="J43" s="60"/>
      <c r="K43" s="60"/>
      <c r="L43" s="60"/>
      <c r="M43" s="60">
        <f t="shared" si="3"/>
        <v>5500</v>
      </c>
      <c r="N43" s="60">
        <v>3400</v>
      </c>
      <c r="O43" s="60">
        <v>3400</v>
      </c>
      <c r="P43" s="60">
        <f>545+800</f>
        <v>1345</v>
      </c>
      <c r="Q43" s="60"/>
      <c r="R43" s="60">
        <f>I43-5135</f>
        <v>365</v>
      </c>
      <c r="S43" s="60">
        <f t="shared" si="6"/>
        <v>5135</v>
      </c>
      <c r="T43" s="89">
        <v>5135</v>
      </c>
      <c r="U43" s="27">
        <f t="shared" si="9"/>
        <v>4745</v>
      </c>
      <c r="V43" s="155"/>
    </row>
    <row r="44" spans="1:22" s="128" customFormat="1" ht="33.6">
      <c r="A44" s="54" t="s">
        <v>270</v>
      </c>
      <c r="B44" s="45" t="s">
        <v>20</v>
      </c>
      <c r="C44" s="45" t="s">
        <v>30</v>
      </c>
      <c r="D44" s="54">
        <v>2022</v>
      </c>
      <c r="E44" s="54">
        <v>2025</v>
      </c>
      <c r="F44" s="54" t="s">
        <v>331</v>
      </c>
      <c r="G44" s="60">
        <v>4500</v>
      </c>
      <c r="H44" s="60">
        <v>4500</v>
      </c>
      <c r="I44" s="60">
        <v>4500</v>
      </c>
      <c r="J44" s="60"/>
      <c r="K44" s="60"/>
      <c r="L44" s="60"/>
      <c r="M44" s="60">
        <f t="shared" si="3"/>
        <v>4500</v>
      </c>
      <c r="N44" s="60">
        <v>2200</v>
      </c>
      <c r="O44" s="60">
        <v>2200</v>
      </c>
      <c r="P44" s="60">
        <v>1001</v>
      </c>
      <c r="Q44" s="60"/>
      <c r="R44" s="60">
        <f>I44-N44-P44</f>
        <v>1299</v>
      </c>
      <c r="S44" s="60">
        <f t="shared" si="6"/>
        <v>3201</v>
      </c>
      <c r="T44" s="89">
        <v>3123</v>
      </c>
      <c r="U44" s="27">
        <f t="shared" si="9"/>
        <v>3201</v>
      </c>
      <c r="V44" s="127"/>
    </row>
    <row r="45" spans="1:22" s="29" customFormat="1" ht="33.6">
      <c r="A45" s="54" t="s">
        <v>271</v>
      </c>
      <c r="B45" s="45" t="s">
        <v>50</v>
      </c>
      <c r="C45" s="45" t="s">
        <v>30</v>
      </c>
      <c r="D45" s="54">
        <v>2022</v>
      </c>
      <c r="E45" s="54">
        <v>2024</v>
      </c>
      <c r="F45" s="54" t="s">
        <v>40</v>
      </c>
      <c r="G45" s="60">
        <v>7000</v>
      </c>
      <c r="H45" s="60">
        <v>2100</v>
      </c>
      <c r="I45" s="60">
        <v>2100</v>
      </c>
      <c r="J45" s="60"/>
      <c r="K45" s="60"/>
      <c r="L45" s="60"/>
      <c r="M45" s="60">
        <f t="shared" si="3"/>
        <v>2100</v>
      </c>
      <c r="N45" s="60">
        <v>1700</v>
      </c>
      <c r="O45" s="60">
        <v>1700</v>
      </c>
      <c r="P45" s="60"/>
      <c r="Q45" s="60"/>
      <c r="R45" s="60"/>
      <c r="S45" s="60">
        <f t="shared" si="6"/>
        <v>2100</v>
      </c>
      <c r="T45" s="89"/>
      <c r="U45" s="99">
        <f t="shared" si="9"/>
        <v>1700</v>
      </c>
      <c r="V45" s="28"/>
    </row>
    <row r="46" spans="1:22" s="29" customFormat="1" ht="33.6">
      <c r="A46" s="54" t="s">
        <v>272</v>
      </c>
      <c r="B46" s="45" t="s">
        <v>19</v>
      </c>
      <c r="C46" s="45" t="s">
        <v>30</v>
      </c>
      <c r="D46" s="54">
        <v>2023</v>
      </c>
      <c r="E46" s="54">
        <v>2025</v>
      </c>
      <c r="F46" s="54" t="s">
        <v>55</v>
      </c>
      <c r="G46" s="60">
        <v>990</v>
      </c>
      <c r="H46" s="60">
        <v>990</v>
      </c>
      <c r="I46" s="60">
        <v>984.01400000000001</v>
      </c>
      <c r="J46" s="60"/>
      <c r="K46" s="60"/>
      <c r="L46" s="60"/>
      <c r="M46" s="60">
        <f t="shared" si="3"/>
        <v>984.01400000000001</v>
      </c>
      <c r="N46" s="60">
        <v>850</v>
      </c>
      <c r="O46" s="60">
        <v>850</v>
      </c>
      <c r="P46" s="60"/>
      <c r="Q46" s="60"/>
      <c r="R46" s="60"/>
      <c r="S46" s="60">
        <f t="shared" si="6"/>
        <v>984.01400000000001</v>
      </c>
      <c r="T46" s="89"/>
      <c r="U46" s="99">
        <f t="shared" si="9"/>
        <v>850</v>
      </c>
      <c r="V46" s="28"/>
    </row>
    <row r="47" spans="1:22" s="29" customFormat="1" ht="54.6" customHeight="1">
      <c r="A47" s="54" t="s">
        <v>273</v>
      </c>
      <c r="B47" s="45" t="s">
        <v>54</v>
      </c>
      <c r="C47" s="45" t="s">
        <v>30</v>
      </c>
      <c r="D47" s="54">
        <v>2023</v>
      </c>
      <c r="E47" s="54">
        <v>2025</v>
      </c>
      <c r="F47" s="54" t="s">
        <v>56</v>
      </c>
      <c r="G47" s="60">
        <v>1134</v>
      </c>
      <c r="H47" s="60">
        <v>872</v>
      </c>
      <c r="I47" s="60">
        <v>872</v>
      </c>
      <c r="J47" s="60"/>
      <c r="K47" s="60"/>
      <c r="L47" s="60"/>
      <c r="M47" s="60">
        <f t="shared" si="3"/>
        <v>872</v>
      </c>
      <c r="N47" s="60">
        <v>708.6</v>
      </c>
      <c r="O47" s="60">
        <f>N47</f>
        <v>708.6</v>
      </c>
      <c r="P47" s="60"/>
      <c r="Q47" s="60"/>
      <c r="R47" s="60"/>
      <c r="S47" s="60">
        <f t="shared" si="6"/>
        <v>872</v>
      </c>
      <c r="T47" s="89" t="s">
        <v>379</v>
      </c>
      <c r="U47" s="99">
        <f t="shared" si="9"/>
        <v>708.6</v>
      </c>
      <c r="V47" s="28"/>
    </row>
    <row r="48" spans="1:22" s="128" customFormat="1" ht="50.4">
      <c r="A48" s="54" t="s">
        <v>274</v>
      </c>
      <c r="B48" s="45" t="s">
        <v>91</v>
      </c>
      <c r="C48" s="45" t="s">
        <v>32</v>
      </c>
      <c r="D48" s="54">
        <v>2022</v>
      </c>
      <c r="E48" s="54">
        <v>2025</v>
      </c>
      <c r="F48" s="54" t="s">
        <v>352</v>
      </c>
      <c r="G48" s="60">
        <v>8800</v>
      </c>
      <c r="H48" s="60">
        <v>800</v>
      </c>
      <c r="I48" s="60"/>
      <c r="J48" s="60"/>
      <c r="K48" s="60">
        <f>H48</f>
        <v>800</v>
      </c>
      <c r="L48" s="60"/>
      <c r="M48" s="60">
        <f t="shared" si="3"/>
        <v>800</v>
      </c>
      <c r="N48" s="136">
        <v>197.81020000000001</v>
      </c>
      <c r="O48" s="136">
        <f>N48</f>
        <v>197.81020000000001</v>
      </c>
      <c r="P48" s="136">
        <v>285</v>
      </c>
      <c r="Q48" s="136"/>
      <c r="R48" s="136">
        <f>K48-285</f>
        <v>515</v>
      </c>
      <c r="S48" s="60">
        <f t="shared" si="6"/>
        <v>285</v>
      </c>
      <c r="T48" s="89">
        <v>4485</v>
      </c>
      <c r="U48" s="27">
        <f>R48+R49+R82+R131+R152</f>
        <v>7333</v>
      </c>
      <c r="V48" s="127"/>
    </row>
    <row r="49" spans="1:23" s="128" customFormat="1" ht="50.4">
      <c r="A49" s="54" t="s">
        <v>275</v>
      </c>
      <c r="B49" s="45" t="s">
        <v>131</v>
      </c>
      <c r="C49" s="45" t="s">
        <v>32</v>
      </c>
      <c r="D49" s="54">
        <v>2024</v>
      </c>
      <c r="E49" s="54">
        <v>2026</v>
      </c>
      <c r="F49" s="54" t="s">
        <v>132</v>
      </c>
      <c r="G49" s="60">
        <v>7000</v>
      </c>
      <c r="H49" s="60">
        <v>7000</v>
      </c>
      <c r="I49" s="60"/>
      <c r="J49" s="60"/>
      <c r="K49" s="60">
        <v>7000</v>
      </c>
      <c r="L49" s="60"/>
      <c r="M49" s="60">
        <f t="shared" si="3"/>
        <v>7000</v>
      </c>
      <c r="N49" s="60">
        <v>2000</v>
      </c>
      <c r="O49" s="60">
        <v>2000</v>
      </c>
      <c r="P49" s="136" t="s">
        <v>359</v>
      </c>
      <c r="Q49" s="60"/>
      <c r="R49" s="60">
        <f>K49-2309</f>
        <v>4691</v>
      </c>
      <c r="S49" s="60">
        <f t="shared" si="6"/>
        <v>2309</v>
      </c>
      <c r="T49" s="89">
        <v>2309</v>
      </c>
      <c r="U49" s="27"/>
      <c r="V49" s="127"/>
    </row>
    <row r="50" spans="1:23" s="29" customFormat="1" ht="33.6">
      <c r="A50" s="54" t="s">
        <v>276</v>
      </c>
      <c r="B50" s="45" t="s">
        <v>140</v>
      </c>
      <c r="C50" s="45" t="s">
        <v>32</v>
      </c>
      <c r="D50" s="54">
        <v>2025</v>
      </c>
      <c r="E50" s="54">
        <v>2025</v>
      </c>
      <c r="F50" s="54" t="s">
        <v>141</v>
      </c>
      <c r="G50" s="60">
        <v>400</v>
      </c>
      <c r="H50" s="60">
        <v>400</v>
      </c>
      <c r="I50" s="60"/>
      <c r="J50" s="60"/>
      <c r="K50" s="60">
        <v>400</v>
      </c>
      <c r="L50" s="60"/>
      <c r="M50" s="60">
        <f t="shared" si="3"/>
        <v>400</v>
      </c>
      <c r="N50" s="60">
        <v>400</v>
      </c>
      <c r="O50" s="60">
        <v>396.32299999999998</v>
      </c>
      <c r="P50" s="60"/>
      <c r="Q50" s="60"/>
      <c r="R50" s="60"/>
      <c r="S50" s="60">
        <f t="shared" si="6"/>
        <v>400</v>
      </c>
      <c r="T50" s="89"/>
      <c r="U50" s="27"/>
      <c r="V50" s="28"/>
    </row>
    <row r="51" spans="1:23" s="29" customFormat="1" ht="50.4">
      <c r="A51" s="54" t="s">
        <v>277</v>
      </c>
      <c r="B51" s="45" t="s">
        <v>142</v>
      </c>
      <c r="C51" s="45" t="s">
        <v>31</v>
      </c>
      <c r="D51" s="54">
        <v>2024</v>
      </c>
      <c r="E51" s="54">
        <v>2025</v>
      </c>
      <c r="F51" s="54" t="s">
        <v>143</v>
      </c>
      <c r="G51" s="60">
        <v>300</v>
      </c>
      <c r="H51" s="60">
        <v>300</v>
      </c>
      <c r="I51" s="60"/>
      <c r="J51" s="60">
        <v>300</v>
      </c>
      <c r="K51" s="60"/>
      <c r="L51" s="60"/>
      <c r="M51" s="60">
        <f t="shared" si="3"/>
        <v>300</v>
      </c>
      <c r="N51" s="60">
        <v>300</v>
      </c>
      <c r="O51" s="60">
        <v>229</v>
      </c>
      <c r="P51" s="60"/>
      <c r="Q51" s="60"/>
      <c r="R51" s="60"/>
      <c r="S51" s="60">
        <f t="shared" si="6"/>
        <v>300</v>
      </c>
      <c r="T51" s="89"/>
      <c r="U51" s="27"/>
      <c r="V51" s="28"/>
    </row>
    <row r="52" spans="1:23" s="29" customFormat="1" ht="33.6">
      <c r="A52" s="54" t="s">
        <v>278</v>
      </c>
      <c r="B52" s="45" t="s">
        <v>198</v>
      </c>
      <c r="C52" s="45" t="s">
        <v>33</v>
      </c>
      <c r="D52" s="54">
        <v>2021</v>
      </c>
      <c r="E52" s="54">
        <v>2023</v>
      </c>
      <c r="F52" s="54" t="s">
        <v>365</v>
      </c>
      <c r="G52" s="60">
        <v>1185.874</v>
      </c>
      <c r="H52" s="60">
        <v>1185.874</v>
      </c>
      <c r="I52" s="60"/>
      <c r="J52" s="60"/>
      <c r="K52" s="60"/>
      <c r="L52" s="60">
        <f>H52</f>
        <v>1185.874</v>
      </c>
      <c r="M52" s="60">
        <f t="shared" si="3"/>
        <v>1185.874</v>
      </c>
      <c r="N52" s="60">
        <v>1009.242312</v>
      </c>
      <c r="O52" s="60">
        <f>N52</f>
        <v>1009.242312</v>
      </c>
      <c r="P52" s="60"/>
      <c r="Q52" s="60"/>
      <c r="R52" s="60"/>
      <c r="S52" s="60">
        <f t="shared" si="6"/>
        <v>1185.874</v>
      </c>
      <c r="T52" s="89"/>
      <c r="U52" s="27"/>
      <c r="V52" s="28"/>
    </row>
    <row r="53" spans="1:23" s="23" customFormat="1" ht="50.4">
      <c r="A53" s="54" t="s">
        <v>279</v>
      </c>
      <c r="B53" s="45" t="s">
        <v>201</v>
      </c>
      <c r="C53" s="45" t="s">
        <v>33</v>
      </c>
      <c r="D53" s="54">
        <v>2022</v>
      </c>
      <c r="E53" s="54">
        <v>2024</v>
      </c>
      <c r="F53" s="54" t="s">
        <v>202</v>
      </c>
      <c r="G53" s="60">
        <v>4200</v>
      </c>
      <c r="H53" s="60">
        <v>840</v>
      </c>
      <c r="I53" s="60"/>
      <c r="J53" s="30"/>
      <c r="K53" s="60"/>
      <c r="L53" s="60">
        <v>840</v>
      </c>
      <c r="M53" s="60">
        <f t="shared" si="3"/>
        <v>840</v>
      </c>
      <c r="N53" s="60">
        <v>840</v>
      </c>
      <c r="O53" s="60">
        <v>840</v>
      </c>
      <c r="P53" s="60"/>
      <c r="Q53" s="60"/>
      <c r="R53" s="60"/>
      <c r="S53" s="60">
        <f t="shared" si="6"/>
        <v>840</v>
      </c>
      <c r="T53" s="89"/>
      <c r="U53" s="27"/>
      <c r="V53" s="22"/>
    </row>
    <row r="54" spans="1:23" s="23" customFormat="1" ht="33.6">
      <c r="A54" s="54" t="s">
        <v>280</v>
      </c>
      <c r="B54" s="45" t="s">
        <v>342</v>
      </c>
      <c r="C54" s="45" t="s">
        <v>33</v>
      </c>
      <c r="D54" s="54">
        <v>2021</v>
      </c>
      <c r="E54" s="54">
        <v>2023</v>
      </c>
      <c r="F54" s="54" t="s">
        <v>343</v>
      </c>
      <c r="G54" s="60">
        <v>4471.4520000000002</v>
      </c>
      <c r="H54" s="60">
        <f>G54</f>
        <v>4471.4520000000002</v>
      </c>
      <c r="I54" s="60"/>
      <c r="J54" s="30"/>
      <c r="K54" s="60"/>
      <c r="L54" s="60">
        <f>H54</f>
        <v>4471.4520000000002</v>
      </c>
      <c r="M54" s="60">
        <f t="shared" si="3"/>
        <v>4471.4520000000002</v>
      </c>
      <c r="N54" s="60">
        <v>4449.0389999999998</v>
      </c>
      <c r="O54" s="60">
        <v>4449.0389999999998</v>
      </c>
      <c r="P54" s="60"/>
      <c r="Q54" s="60"/>
      <c r="R54" s="60"/>
      <c r="S54" s="60">
        <f t="shared" si="6"/>
        <v>4471.4520000000002</v>
      </c>
      <c r="T54" s="89"/>
      <c r="U54" s="27"/>
      <c r="V54" s="22"/>
    </row>
    <row r="55" spans="1:23" s="29" customFormat="1" ht="33.6">
      <c r="A55" s="54" t="s">
        <v>281</v>
      </c>
      <c r="B55" s="45" t="s">
        <v>203</v>
      </c>
      <c r="C55" s="45" t="s">
        <v>33</v>
      </c>
      <c r="D55" s="54">
        <v>2023</v>
      </c>
      <c r="E55" s="54">
        <v>2025</v>
      </c>
      <c r="F55" s="54" t="s">
        <v>204</v>
      </c>
      <c r="G55" s="60">
        <v>1163.393</v>
      </c>
      <c r="H55" s="60">
        <f>G55</f>
        <v>1163.393</v>
      </c>
      <c r="I55" s="60"/>
      <c r="J55" s="60"/>
      <c r="K55" s="60"/>
      <c r="L55" s="60">
        <f>H55</f>
        <v>1163.393</v>
      </c>
      <c r="M55" s="60">
        <f t="shared" si="3"/>
        <v>1163.393</v>
      </c>
      <c r="N55" s="60">
        <v>907.43734400000005</v>
      </c>
      <c r="O55" s="60">
        <f>N55</f>
        <v>907.43734400000005</v>
      </c>
      <c r="P55" s="60"/>
      <c r="Q55" s="60"/>
      <c r="R55" s="60"/>
      <c r="S55" s="60">
        <f t="shared" si="6"/>
        <v>1163.393</v>
      </c>
      <c r="T55" s="89"/>
      <c r="U55" s="27"/>
      <c r="V55" s="28"/>
    </row>
    <row r="56" spans="1:23" s="29" customFormat="1" ht="33.6">
      <c r="A56" s="54" t="s">
        <v>282</v>
      </c>
      <c r="B56" s="45" t="s">
        <v>205</v>
      </c>
      <c r="C56" s="45" t="s">
        <v>33</v>
      </c>
      <c r="D56" s="54">
        <v>2023</v>
      </c>
      <c r="E56" s="54">
        <v>2025</v>
      </c>
      <c r="F56" s="54" t="s">
        <v>212</v>
      </c>
      <c r="G56" s="60">
        <v>1167</v>
      </c>
      <c r="H56" s="60">
        <f>G56</f>
        <v>1167</v>
      </c>
      <c r="I56" s="60"/>
      <c r="J56" s="60"/>
      <c r="K56" s="60"/>
      <c r="L56" s="60">
        <f>H56</f>
        <v>1167</v>
      </c>
      <c r="M56" s="60">
        <f t="shared" si="3"/>
        <v>1167</v>
      </c>
      <c r="N56" s="60">
        <v>1039.4158</v>
      </c>
      <c r="O56" s="60">
        <f>N56</f>
        <v>1039.4158</v>
      </c>
      <c r="P56" s="60"/>
      <c r="Q56" s="60"/>
      <c r="R56" s="60"/>
      <c r="S56" s="60">
        <f t="shared" si="6"/>
        <v>1167</v>
      </c>
      <c r="T56" s="89"/>
      <c r="U56" s="27"/>
      <c r="V56" s="28"/>
    </row>
    <row r="57" spans="1:23" s="128" customFormat="1" ht="33.6">
      <c r="A57" s="54" t="s">
        <v>283</v>
      </c>
      <c r="B57" s="45" t="s">
        <v>211</v>
      </c>
      <c r="C57" s="45" t="s">
        <v>33</v>
      </c>
      <c r="D57" s="54">
        <v>2024</v>
      </c>
      <c r="E57" s="54">
        <v>2026</v>
      </c>
      <c r="F57" s="54" t="s">
        <v>213</v>
      </c>
      <c r="G57" s="60">
        <v>2469.6320000000001</v>
      </c>
      <c r="H57" s="60">
        <f>G57</f>
        <v>2469.6320000000001</v>
      </c>
      <c r="I57" s="60"/>
      <c r="J57" s="60"/>
      <c r="K57" s="60"/>
      <c r="L57" s="60">
        <f>H57</f>
        <v>2469.6320000000001</v>
      </c>
      <c r="M57" s="60">
        <f t="shared" si="3"/>
        <v>2469.6320000000001</v>
      </c>
      <c r="N57" s="60">
        <v>800</v>
      </c>
      <c r="O57" s="60">
        <v>800</v>
      </c>
      <c r="P57" s="60">
        <v>136</v>
      </c>
      <c r="Q57" s="60"/>
      <c r="R57" s="60">
        <f>L57-940</f>
        <v>1529.6320000000001</v>
      </c>
      <c r="S57" s="60">
        <f t="shared" si="6"/>
        <v>940</v>
      </c>
      <c r="T57" s="89">
        <f>800+136+4</f>
        <v>940</v>
      </c>
      <c r="U57" s="27">
        <f>R57+R85+R88</f>
        <v>2809.6320000000001</v>
      </c>
      <c r="V57" s="127"/>
      <c r="W57" s="127"/>
    </row>
    <row r="58" spans="1:23" s="93" customFormat="1" ht="16.8">
      <c r="A58" s="53" t="s">
        <v>2</v>
      </c>
      <c r="B58" s="47" t="s">
        <v>38</v>
      </c>
      <c r="C58" s="47"/>
      <c r="D58" s="53"/>
      <c r="E58" s="53"/>
      <c r="F58" s="53"/>
      <c r="G58" s="30">
        <f t="shared" ref="G58:T58" si="10">G59+G89+G119+G124</f>
        <v>180748.32800000001</v>
      </c>
      <c r="H58" s="30">
        <f t="shared" si="10"/>
        <v>69068.789999999994</v>
      </c>
      <c r="I58" s="30">
        <f t="shared" si="10"/>
        <v>3758.259</v>
      </c>
      <c r="J58" s="30">
        <f t="shared" si="10"/>
        <v>14265</v>
      </c>
      <c r="K58" s="30">
        <f t="shared" si="10"/>
        <v>35395</v>
      </c>
      <c r="L58" s="30">
        <f t="shared" si="10"/>
        <v>9932.4390000000003</v>
      </c>
      <c r="M58" s="30">
        <f t="shared" si="3"/>
        <v>63350.697999999997</v>
      </c>
      <c r="N58" s="30">
        <f t="shared" si="10"/>
        <v>32114.202999999998</v>
      </c>
      <c r="O58" s="30">
        <f t="shared" si="10"/>
        <v>30361.661999999997</v>
      </c>
      <c r="P58" s="30">
        <f t="shared" si="10"/>
        <v>2700</v>
      </c>
      <c r="Q58" s="30">
        <f t="shared" si="10"/>
        <v>0</v>
      </c>
      <c r="R58" s="30">
        <f t="shared" si="10"/>
        <v>7768.5</v>
      </c>
      <c r="S58" s="30">
        <f t="shared" si="10"/>
        <v>55582.198000000004</v>
      </c>
      <c r="T58" s="30">
        <f t="shared" si="10"/>
        <v>13492</v>
      </c>
      <c r="U58" s="38"/>
      <c r="V58" s="92"/>
    </row>
    <row r="59" spans="1:23" s="93" customFormat="1" ht="16.8">
      <c r="A59" s="53" t="s">
        <v>3</v>
      </c>
      <c r="B59" s="47" t="s">
        <v>39</v>
      </c>
      <c r="C59" s="47"/>
      <c r="D59" s="53"/>
      <c r="E59" s="53"/>
      <c r="F59" s="53"/>
      <c r="G59" s="30">
        <f t="shared" ref="G59:T59" si="11">G60+G70+G76</f>
        <v>138791.95199999999</v>
      </c>
      <c r="H59" s="30">
        <f t="shared" si="11"/>
        <v>49429.675999999999</v>
      </c>
      <c r="I59" s="30">
        <f t="shared" si="11"/>
        <v>382.733</v>
      </c>
      <c r="J59" s="30">
        <f t="shared" si="11"/>
        <v>9522</v>
      </c>
      <c r="K59" s="30">
        <f t="shared" si="11"/>
        <v>29285</v>
      </c>
      <c r="L59" s="30">
        <f t="shared" si="11"/>
        <v>7871.7179999999998</v>
      </c>
      <c r="M59" s="30">
        <f t="shared" si="3"/>
        <v>47061.451000000001</v>
      </c>
      <c r="N59" s="30">
        <f t="shared" si="11"/>
        <v>20352.940999999999</v>
      </c>
      <c r="O59" s="30">
        <f t="shared" si="11"/>
        <v>18601.940999999999</v>
      </c>
      <c r="P59" s="30">
        <f t="shared" si="11"/>
        <v>2300</v>
      </c>
      <c r="Q59" s="30">
        <f t="shared" si="11"/>
        <v>0</v>
      </c>
      <c r="R59" s="30">
        <f t="shared" si="11"/>
        <v>6523</v>
      </c>
      <c r="S59" s="30">
        <f t="shared" si="11"/>
        <v>40538.451000000001</v>
      </c>
      <c r="T59" s="30">
        <f t="shared" si="11"/>
        <v>12871</v>
      </c>
      <c r="U59" s="38"/>
      <c r="V59" s="92"/>
      <c r="W59" s="92"/>
    </row>
    <row r="60" spans="1:23" s="93" customFormat="1" ht="16.8">
      <c r="A60" s="53">
        <v>1</v>
      </c>
      <c r="B60" s="47" t="s">
        <v>145</v>
      </c>
      <c r="C60" s="47"/>
      <c r="D60" s="53"/>
      <c r="E60" s="53"/>
      <c r="F60" s="53"/>
      <c r="G60" s="30">
        <f>SUM(G61:G69)</f>
        <v>16511.951999999997</v>
      </c>
      <c r="H60" s="30">
        <f t="shared" ref="H60:S60" si="12">SUM(H61:H69)</f>
        <v>3966.6759999999999</v>
      </c>
      <c r="I60" s="30">
        <f t="shared" si="12"/>
        <v>52.732999999999997</v>
      </c>
      <c r="J60" s="30">
        <f t="shared" si="12"/>
        <v>1501</v>
      </c>
      <c r="K60" s="30">
        <f t="shared" si="12"/>
        <v>4</v>
      </c>
      <c r="L60" s="30">
        <f t="shared" si="12"/>
        <v>385.71800000000002</v>
      </c>
      <c r="M60" s="30">
        <f t="shared" si="12"/>
        <v>1943.451</v>
      </c>
      <c r="N60" s="30">
        <f t="shared" si="12"/>
        <v>1028</v>
      </c>
      <c r="O60" s="30">
        <f t="shared" si="12"/>
        <v>1028</v>
      </c>
      <c r="P60" s="30">
        <f t="shared" si="12"/>
        <v>0</v>
      </c>
      <c r="Q60" s="30">
        <f t="shared" si="12"/>
        <v>0</v>
      </c>
      <c r="R60" s="30">
        <f t="shared" si="12"/>
        <v>53</v>
      </c>
      <c r="S60" s="30">
        <f t="shared" si="12"/>
        <v>1890.451</v>
      </c>
      <c r="T60" s="30">
        <f t="shared" ref="T60" si="13">SUM(T61:T69)</f>
        <v>0</v>
      </c>
      <c r="U60" s="38"/>
      <c r="V60" s="92"/>
      <c r="W60" s="92"/>
    </row>
    <row r="61" spans="1:23" s="95" customFormat="1" ht="33.6">
      <c r="A61" s="54" t="s">
        <v>240</v>
      </c>
      <c r="B61" s="45" t="s">
        <v>147</v>
      </c>
      <c r="C61" s="45" t="s">
        <v>31</v>
      </c>
      <c r="D61" s="54">
        <v>2015</v>
      </c>
      <c r="E61" s="54">
        <v>2015</v>
      </c>
      <c r="F61" s="54" t="s">
        <v>148</v>
      </c>
      <c r="G61" s="60">
        <v>1504.69</v>
      </c>
      <c r="H61" s="60">
        <v>592</v>
      </c>
      <c r="I61" s="60"/>
      <c r="J61" s="60">
        <v>200</v>
      </c>
      <c r="K61" s="60"/>
      <c r="L61" s="60"/>
      <c r="M61" s="60">
        <f t="shared" si="3"/>
        <v>200</v>
      </c>
      <c r="N61" s="136" t="s">
        <v>359</v>
      </c>
      <c r="O61" s="136" t="s">
        <v>359</v>
      </c>
      <c r="P61" s="136"/>
      <c r="Q61" s="136"/>
      <c r="R61" s="136"/>
      <c r="S61" s="60">
        <f t="shared" si="6"/>
        <v>200</v>
      </c>
      <c r="T61" s="89"/>
      <c r="U61" s="39"/>
      <c r="V61" s="94"/>
      <c r="W61" s="94"/>
    </row>
    <row r="62" spans="1:23" s="95" customFormat="1" ht="50.4">
      <c r="A62" s="54" t="s">
        <v>241</v>
      </c>
      <c r="B62" s="45" t="s">
        <v>362</v>
      </c>
      <c r="C62" s="45" t="s">
        <v>31</v>
      </c>
      <c r="D62" s="54">
        <v>2019</v>
      </c>
      <c r="E62" s="54">
        <v>2020</v>
      </c>
      <c r="F62" s="54" t="s">
        <v>155</v>
      </c>
      <c r="G62" s="60">
        <v>1068</v>
      </c>
      <c r="H62" s="60">
        <v>1068</v>
      </c>
      <c r="I62" s="60"/>
      <c r="J62" s="60">
        <v>668</v>
      </c>
      <c r="K62" s="60"/>
      <c r="L62" s="60"/>
      <c r="M62" s="60">
        <f t="shared" si="3"/>
        <v>668</v>
      </c>
      <c r="N62" s="60">
        <v>400</v>
      </c>
      <c r="O62" s="60">
        <v>400</v>
      </c>
      <c r="P62" s="60"/>
      <c r="Q62" s="60"/>
      <c r="R62" s="60"/>
      <c r="S62" s="60">
        <f t="shared" si="6"/>
        <v>668</v>
      </c>
      <c r="T62" s="89"/>
      <c r="U62" s="39"/>
      <c r="V62" s="94"/>
      <c r="W62" s="94"/>
    </row>
    <row r="63" spans="1:23" s="95" customFormat="1" ht="33.6">
      <c r="A63" s="54" t="s">
        <v>242</v>
      </c>
      <c r="B63" s="46" t="s">
        <v>90</v>
      </c>
      <c r="C63" s="45" t="s">
        <v>31</v>
      </c>
      <c r="D63" s="54">
        <v>2019</v>
      </c>
      <c r="E63" s="54">
        <v>2020</v>
      </c>
      <c r="F63" s="54" t="s">
        <v>333</v>
      </c>
      <c r="G63" s="60">
        <v>1133</v>
      </c>
      <c r="H63" s="60">
        <f>G63</f>
        <v>1133</v>
      </c>
      <c r="I63" s="60"/>
      <c r="J63" s="60">
        <v>633</v>
      </c>
      <c r="K63" s="60"/>
      <c r="L63" s="30"/>
      <c r="M63" s="60">
        <f t="shared" si="3"/>
        <v>633</v>
      </c>
      <c r="N63" s="60">
        <v>628</v>
      </c>
      <c r="O63" s="60">
        <v>628</v>
      </c>
      <c r="P63" s="60"/>
      <c r="Q63" s="60"/>
      <c r="R63" s="60"/>
      <c r="S63" s="60">
        <f t="shared" si="6"/>
        <v>633</v>
      </c>
      <c r="T63" s="89"/>
      <c r="U63" s="39"/>
      <c r="V63" s="94"/>
      <c r="W63" s="94"/>
    </row>
    <row r="64" spans="1:23" s="95" customFormat="1" ht="33.6">
      <c r="A64" s="54" t="s">
        <v>243</v>
      </c>
      <c r="B64" s="46" t="s">
        <v>173</v>
      </c>
      <c r="C64" s="45" t="s">
        <v>32</v>
      </c>
      <c r="D64" s="54">
        <v>2018</v>
      </c>
      <c r="E64" s="54">
        <v>2018</v>
      </c>
      <c r="F64" s="54" t="s">
        <v>174</v>
      </c>
      <c r="G64" s="60">
        <v>249</v>
      </c>
      <c r="H64" s="60">
        <f>G64</f>
        <v>249</v>
      </c>
      <c r="I64" s="60"/>
      <c r="J64" s="60"/>
      <c r="K64" s="60">
        <v>4</v>
      </c>
      <c r="L64" s="30"/>
      <c r="M64" s="60">
        <f t="shared" si="3"/>
        <v>4</v>
      </c>
      <c r="N64" s="136" t="s">
        <v>359</v>
      </c>
      <c r="O64" s="136" t="s">
        <v>359</v>
      </c>
      <c r="P64" s="136"/>
      <c r="Q64" s="136"/>
      <c r="R64" s="136"/>
      <c r="S64" s="60">
        <f t="shared" si="6"/>
        <v>4</v>
      </c>
      <c r="T64" s="89"/>
      <c r="U64" s="39"/>
      <c r="V64" s="94"/>
      <c r="W64" s="94"/>
    </row>
    <row r="65" spans="1:23" s="95" customFormat="1" ht="33.6">
      <c r="A65" s="54" t="s">
        <v>244</v>
      </c>
      <c r="B65" s="100" t="s">
        <v>188</v>
      </c>
      <c r="C65" s="45" t="s">
        <v>30</v>
      </c>
      <c r="D65" s="115">
        <v>2009</v>
      </c>
      <c r="E65" s="115">
        <v>2009</v>
      </c>
      <c r="F65" s="54" t="s">
        <v>189</v>
      </c>
      <c r="G65" s="60">
        <v>910.39400000000001</v>
      </c>
      <c r="H65" s="60">
        <v>63.728000000000002</v>
      </c>
      <c r="I65" s="60">
        <v>52.732999999999997</v>
      </c>
      <c r="J65" s="60"/>
      <c r="K65" s="60"/>
      <c r="L65" s="30"/>
      <c r="M65" s="60">
        <f t="shared" si="3"/>
        <v>52.732999999999997</v>
      </c>
      <c r="N65" s="136" t="s">
        <v>359</v>
      </c>
      <c r="O65" s="136" t="s">
        <v>359</v>
      </c>
      <c r="P65" s="136"/>
      <c r="Q65" s="136"/>
      <c r="R65" s="136">
        <v>53</v>
      </c>
      <c r="S65" s="60">
        <f t="shared" si="6"/>
        <v>-0.26700000000000301</v>
      </c>
      <c r="T65" s="89"/>
      <c r="U65" s="99">
        <f>N65+P65</f>
        <v>0</v>
      </c>
      <c r="V65" s="94"/>
      <c r="W65" s="94"/>
    </row>
    <row r="66" spans="1:23" s="95" customFormat="1" ht="33.6">
      <c r="A66" s="54" t="s">
        <v>245</v>
      </c>
      <c r="B66" s="100" t="s">
        <v>217</v>
      </c>
      <c r="C66" s="45" t="s">
        <v>33</v>
      </c>
      <c r="D66" s="115">
        <v>2014</v>
      </c>
      <c r="E66" s="115">
        <v>2015</v>
      </c>
      <c r="F66" s="54" t="s">
        <v>218</v>
      </c>
      <c r="G66" s="60">
        <v>5363.7179999999998</v>
      </c>
      <c r="H66" s="60">
        <v>123.718</v>
      </c>
      <c r="I66" s="60"/>
      <c r="J66" s="60"/>
      <c r="K66" s="60"/>
      <c r="L66" s="60">
        <f>H66</f>
        <v>123.718</v>
      </c>
      <c r="M66" s="60">
        <f t="shared" si="3"/>
        <v>123.718</v>
      </c>
      <c r="N66" s="136" t="s">
        <v>359</v>
      </c>
      <c r="O66" s="60" t="str">
        <f>N66</f>
        <v>0</v>
      </c>
      <c r="P66" s="60"/>
      <c r="Q66" s="60"/>
      <c r="R66" s="60"/>
      <c r="S66" s="60">
        <f t="shared" si="6"/>
        <v>123.718</v>
      </c>
      <c r="T66" s="89"/>
      <c r="U66" s="39"/>
      <c r="V66" s="94"/>
      <c r="W66" s="94"/>
    </row>
    <row r="67" spans="1:23" s="95" customFormat="1" ht="33.6">
      <c r="A67" s="54" t="s">
        <v>246</v>
      </c>
      <c r="B67" s="100" t="s">
        <v>221</v>
      </c>
      <c r="C67" s="45" t="s">
        <v>33</v>
      </c>
      <c r="D67" s="115">
        <v>2010</v>
      </c>
      <c r="E67" s="115">
        <v>2011</v>
      </c>
      <c r="F67" s="54" t="s">
        <v>222</v>
      </c>
      <c r="G67" s="60">
        <v>1157</v>
      </c>
      <c r="H67" s="60">
        <v>72</v>
      </c>
      <c r="I67" s="60"/>
      <c r="J67" s="60"/>
      <c r="K67" s="60"/>
      <c r="L67" s="60">
        <v>72</v>
      </c>
      <c r="M67" s="60">
        <f t="shared" si="3"/>
        <v>72</v>
      </c>
      <c r="N67" s="136" t="s">
        <v>359</v>
      </c>
      <c r="O67" s="136" t="s">
        <v>359</v>
      </c>
      <c r="P67" s="136"/>
      <c r="Q67" s="136"/>
      <c r="R67" s="136"/>
      <c r="S67" s="60">
        <f t="shared" si="6"/>
        <v>72</v>
      </c>
      <c r="T67" s="89"/>
      <c r="U67" s="39"/>
      <c r="V67" s="94"/>
      <c r="W67" s="94"/>
    </row>
    <row r="68" spans="1:23" s="95" customFormat="1" ht="33.6">
      <c r="A68" s="54" t="s">
        <v>247</v>
      </c>
      <c r="B68" s="100" t="s">
        <v>223</v>
      </c>
      <c r="C68" s="45" t="s">
        <v>33</v>
      </c>
      <c r="D68" s="115">
        <v>2011</v>
      </c>
      <c r="E68" s="115">
        <v>2012</v>
      </c>
      <c r="F68" s="54" t="s">
        <v>224</v>
      </c>
      <c r="G68" s="60">
        <v>1826.15</v>
      </c>
      <c r="H68" s="60">
        <v>365.23</v>
      </c>
      <c r="I68" s="60"/>
      <c r="J68" s="60"/>
      <c r="K68" s="60"/>
      <c r="L68" s="60">
        <v>133</v>
      </c>
      <c r="M68" s="60">
        <f t="shared" si="3"/>
        <v>133</v>
      </c>
      <c r="N68" s="136" t="s">
        <v>359</v>
      </c>
      <c r="O68" s="136" t="s">
        <v>359</v>
      </c>
      <c r="P68" s="136"/>
      <c r="Q68" s="136"/>
      <c r="R68" s="136"/>
      <c r="S68" s="60">
        <f t="shared" si="6"/>
        <v>133</v>
      </c>
      <c r="T68" s="89"/>
      <c r="U68" s="39"/>
      <c r="V68" s="94"/>
      <c r="W68" s="94"/>
    </row>
    <row r="69" spans="1:23" s="95" customFormat="1" ht="50.4">
      <c r="A69" s="54" t="s">
        <v>248</v>
      </c>
      <c r="B69" s="100" t="s">
        <v>356</v>
      </c>
      <c r="C69" s="45" t="s">
        <v>33</v>
      </c>
      <c r="D69" s="115">
        <v>2017</v>
      </c>
      <c r="E69" s="115">
        <v>2019</v>
      </c>
      <c r="F69" s="54" t="s">
        <v>357</v>
      </c>
      <c r="G69" s="60">
        <v>3300</v>
      </c>
      <c r="H69" s="60">
        <v>300</v>
      </c>
      <c r="I69" s="60"/>
      <c r="J69" s="60"/>
      <c r="K69" s="60"/>
      <c r="L69" s="60">
        <v>57</v>
      </c>
      <c r="M69" s="60">
        <f t="shared" si="3"/>
        <v>57</v>
      </c>
      <c r="N69" s="136" t="s">
        <v>359</v>
      </c>
      <c r="O69" s="136" t="s">
        <v>359</v>
      </c>
      <c r="P69" s="136"/>
      <c r="Q69" s="136"/>
      <c r="R69" s="136"/>
      <c r="S69" s="60">
        <f t="shared" si="6"/>
        <v>57</v>
      </c>
      <c r="T69" s="89"/>
      <c r="U69" s="39"/>
      <c r="V69" s="94"/>
      <c r="W69" s="94"/>
    </row>
    <row r="70" spans="1:23" s="93" customFormat="1" ht="16.8">
      <c r="A70" s="53">
        <v>2</v>
      </c>
      <c r="B70" s="47" t="s">
        <v>99</v>
      </c>
      <c r="C70" s="47"/>
      <c r="D70" s="53"/>
      <c r="E70" s="53"/>
      <c r="F70" s="53"/>
      <c r="G70" s="30">
        <f>SUM(G71:G75)</f>
        <v>36429</v>
      </c>
      <c r="H70" s="30">
        <f t="shared" ref="H70:S70" si="14">SUM(H71:H75)</f>
        <v>7712</v>
      </c>
      <c r="I70" s="30">
        <f t="shared" si="14"/>
        <v>0</v>
      </c>
      <c r="J70" s="30">
        <f t="shared" si="14"/>
        <v>3221</v>
      </c>
      <c r="K70" s="30">
        <f t="shared" si="14"/>
        <v>3091</v>
      </c>
      <c r="L70" s="30">
        <f t="shared" si="14"/>
        <v>1055</v>
      </c>
      <c r="M70" s="30">
        <f t="shared" si="14"/>
        <v>7367</v>
      </c>
      <c r="N70" s="30">
        <f t="shared" si="14"/>
        <v>5412.8410000000003</v>
      </c>
      <c r="O70" s="30">
        <f t="shared" si="14"/>
        <v>5412.8410000000003</v>
      </c>
      <c r="P70" s="30">
        <f t="shared" si="14"/>
        <v>0</v>
      </c>
      <c r="Q70" s="30">
        <f t="shared" si="14"/>
        <v>0</v>
      </c>
      <c r="R70" s="30">
        <f t="shared" si="14"/>
        <v>0</v>
      </c>
      <c r="S70" s="30">
        <f t="shared" si="14"/>
        <v>7367</v>
      </c>
      <c r="T70" s="30">
        <f t="shared" ref="T70" si="15">SUM(T71:T75)</f>
        <v>0</v>
      </c>
      <c r="U70" s="38"/>
      <c r="V70" s="92"/>
      <c r="W70" s="92"/>
    </row>
    <row r="71" spans="1:23" s="95" customFormat="1" ht="33.6">
      <c r="A71" s="54" t="s">
        <v>254</v>
      </c>
      <c r="B71" s="45" t="s">
        <v>87</v>
      </c>
      <c r="C71" s="45" t="s">
        <v>31</v>
      </c>
      <c r="D71" s="54">
        <v>2020</v>
      </c>
      <c r="E71" s="54">
        <v>2021</v>
      </c>
      <c r="F71" s="54" t="s">
        <v>154</v>
      </c>
      <c r="G71" s="60">
        <v>1142</v>
      </c>
      <c r="H71" s="60">
        <f>G71</f>
        <v>1142</v>
      </c>
      <c r="I71" s="60"/>
      <c r="J71" s="60">
        <v>942</v>
      </c>
      <c r="K71" s="60"/>
      <c r="L71" s="60"/>
      <c r="M71" s="60">
        <f t="shared" si="3"/>
        <v>942</v>
      </c>
      <c r="N71" s="60">
        <v>650</v>
      </c>
      <c r="O71" s="60">
        <v>650</v>
      </c>
      <c r="P71" s="60"/>
      <c r="Q71" s="60"/>
      <c r="R71" s="60"/>
      <c r="S71" s="60">
        <f t="shared" si="6"/>
        <v>942</v>
      </c>
      <c r="T71" s="89"/>
      <c r="U71" s="39"/>
      <c r="V71" s="94"/>
      <c r="W71" s="94"/>
    </row>
    <row r="72" spans="1:23" s="93" customFormat="1" ht="50.4">
      <c r="A72" s="54" t="s">
        <v>255</v>
      </c>
      <c r="B72" s="46" t="s">
        <v>89</v>
      </c>
      <c r="C72" s="45" t="s">
        <v>31</v>
      </c>
      <c r="D72" s="54">
        <v>2021</v>
      </c>
      <c r="E72" s="54">
        <v>2021</v>
      </c>
      <c r="F72" s="54" t="s">
        <v>334</v>
      </c>
      <c r="G72" s="60">
        <v>2000</v>
      </c>
      <c r="H72" s="60">
        <v>1279</v>
      </c>
      <c r="I72" s="60"/>
      <c r="J72" s="60">
        <f>H72</f>
        <v>1279</v>
      </c>
      <c r="K72" s="60"/>
      <c r="L72" s="30"/>
      <c r="M72" s="60">
        <f t="shared" si="3"/>
        <v>1279</v>
      </c>
      <c r="N72" s="60">
        <v>1180</v>
      </c>
      <c r="O72" s="60">
        <v>1180</v>
      </c>
      <c r="P72" s="60"/>
      <c r="Q72" s="60"/>
      <c r="R72" s="60"/>
      <c r="S72" s="60">
        <f t="shared" si="6"/>
        <v>1279</v>
      </c>
      <c r="T72" s="89"/>
      <c r="U72" s="38"/>
      <c r="V72" s="92"/>
      <c r="W72" s="92"/>
    </row>
    <row r="73" spans="1:23" s="93" customFormat="1" ht="33.6">
      <c r="A73" s="54" t="s">
        <v>286</v>
      </c>
      <c r="B73" s="46" t="s">
        <v>156</v>
      </c>
      <c r="C73" s="45" t="s">
        <v>31</v>
      </c>
      <c r="D73" s="54">
        <v>2020</v>
      </c>
      <c r="E73" s="54">
        <v>2021</v>
      </c>
      <c r="F73" s="54" t="s">
        <v>157</v>
      </c>
      <c r="G73" s="60">
        <v>13000</v>
      </c>
      <c r="H73" s="60">
        <v>1000</v>
      </c>
      <c r="I73" s="60"/>
      <c r="J73" s="60">
        <f>H73</f>
        <v>1000</v>
      </c>
      <c r="K73" s="60"/>
      <c r="L73" s="30"/>
      <c r="M73" s="60">
        <f t="shared" si="3"/>
        <v>1000</v>
      </c>
      <c r="N73" s="136" t="s">
        <v>359</v>
      </c>
      <c r="O73" s="136" t="s">
        <v>359</v>
      </c>
      <c r="P73" s="136"/>
      <c r="Q73" s="136"/>
      <c r="R73" s="136"/>
      <c r="S73" s="60">
        <f t="shared" si="6"/>
        <v>1000</v>
      </c>
      <c r="T73" s="89"/>
      <c r="U73" s="38"/>
      <c r="V73" s="92"/>
      <c r="W73" s="92"/>
    </row>
    <row r="74" spans="1:23" s="93" customFormat="1" ht="33.6">
      <c r="A74" s="54" t="s">
        <v>287</v>
      </c>
      <c r="B74" s="100" t="s">
        <v>177</v>
      </c>
      <c r="C74" s="45" t="s">
        <v>32</v>
      </c>
      <c r="D74" s="115">
        <v>2020</v>
      </c>
      <c r="E74" s="115">
        <v>2021</v>
      </c>
      <c r="F74" s="54" t="s">
        <v>178</v>
      </c>
      <c r="G74" s="60">
        <v>8287</v>
      </c>
      <c r="H74" s="60">
        <v>3091</v>
      </c>
      <c r="I74" s="60"/>
      <c r="J74" s="60"/>
      <c r="K74" s="60">
        <f>H74</f>
        <v>3091</v>
      </c>
      <c r="L74" s="30"/>
      <c r="M74" s="60">
        <f t="shared" si="3"/>
        <v>3091</v>
      </c>
      <c r="N74" s="60">
        <v>2981</v>
      </c>
      <c r="O74" s="60">
        <v>2981</v>
      </c>
      <c r="P74" s="60"/>
      <c r="Q74" s="60"/>
      <c r="R74" s="60"/>
      <c r="S74" s="60">
        <f t="shared" si="6"/>
        <v>3091</v>
      </c>
      <c r="T74" s="89"/>
      <c r="U74" s="38"/>
      <c r="V74" s="92"/>
      <c r="W74" s="92"/>
    </row>
    <row r="75" spans="1:23" s="93" customFormat="1" ht="33.6">
      <c r="A75" s="54" t="s">
        <v>288</v>
      </c>
      <c r="B75" s="100" t="s">
        <v>233</v>
      </c>
      <c r="C75" s="45" t="s">
        <v>33</v>
      </c>
      <c r="D75" s="115">
        <v>2019</v>
      </c>
      <c r="E75" s="115">
        <v>2021</v>
      </c>
      <c r="F75" s="54" t="s">
        <v>335</v>
      </c>
      <c r="G75" s="60">
        <v>12000</v>
      </c>
      <c r="H75" s="60">
        <v>1200</v>
      </c>
      <c r="I75" s="60"/>
      <c r="J75" s="60"/>
      <c r="K75" s="60"/>
      <c r="L75" s="60">
        <v>1055</v>
      </c>
      <c r="M75" s="60">
        <f t="shared" si="3"/>
        <v>1055</v>
      </c>
      <c r="N75" s="60">
        <v>601.84100000000001</v>
      </c>
      <c r="O75" s="60">
        <f>N75</f>
        <v>601.84100000000001</v>
      </c>
      <c r="P75" s="60"/>
      <c r="Q75" s="60"/>
      <c r="R75" s="60"/>
      <c r="S75" s="60">
        <f t="shared" si="6"/>
        <v>1055</v>
      </c>
      <c r="T75" s="89"/>
      <c r="U75" s="38"/>
      <c r="V75" s="92"/>
      <c r="W75" s="92"/>
    </row>
    <row r="76" spans="1:23" s="93" customFormat="1" ht="16.8">
      <c r="A76" s="53">
        <v>3</v>
      </c>
      <c r="B76" s="47" t="s">
        <v>100</v>
      </c>
      <c r="C76" s="47"/>
      <c r="D76" s="53"/>
      <c r="E76" s="53"/>
      <c r="F76" s="53"/>
      <c r="G76" s="30">
        <f>SUM(G77:G88)</f>
        <v>85851</v>
      </c>
      <c r="H76" s="30">
        <f t="shared" ref="H76:S76" si="16">SUM(H77:H88)</f>
        <v>37751</v>
      </c>
      <c r="I76" s="30">
        <f t="shared" si="16"/>
        <v>330</v>
      </c>
      <c r="J76" s="30">
        <f t="shared" si="16"/>
        <v>4800</v>
      </c>
      <c r="K76" s="30">
        <f t="shared" si="16"/>
        <v>26190</v>
      </c>
      <c r="L76" s="30">
        <f t="shared" si="16"/>
        <v>6431</v>
      </c>
      <c r="M76" s="30">
        <f t="shared" si="16"/>
        <v>37751</v>
      </c>
      <c r="N76" s="30">
        <f t="shared" si="16"/>
        <v>13912.1</v>
      </c>
      <c r="O76" s="30">
        <f t="shared" si="16"/>
        <v>12161.1</v>
      </c>
      <c r="P76" s="30">
        <f t="shared" si="16"/>
        <v>2300</v>
      </c>
      <c r="Q76" s="30">
        <f t="shared" si="16"/>
        <v>0</v>
      </c>
      <c r="R76" s="30">
        <f t="shared" si="16"/>
        <v>6470</v>
      </c>
      <c r="S76" s="30">
        <f t="shared" si="16"/>
        <v>31281</v>
      </c>
      <c r="T76" s="30">
        <f t="shared" ref="T76" si="17">SUM(T77:T88)</f>
        <v>12871</v>
      </c>
      <c r="U76" s="38"/>
      <c r="V76" s="92"/>
      <c r="W76" s="92"/>
    </row>
    <row r="77" spans="1:23" s="156" customFormat="1" ht="50.4">
      <c r="A77" s="54" t="s">
        <v>256</v>
      </c>
      <c r="B77" s="46" t="s">
        <v>69</v>
      </c>
      <c r="C77" s="45" t="s">
        <v>31</v>
      </c>
      <c r="D77" s="54">
        <v>2022</v>
      </c>
      <c r="E77" s="54">
        <v>2025</v>
      </c>
      <c r="F77" s="54" t="s">
        <v>70</v>
      </c>
      <c r="G77" s="60">
        <v>12000</v>
      </c>
      <c r="H77" s="60">
        <v>4800</v>
      </c>
      <c r="I77" s="60"/>
      <c r="J77" s="60">
        <v>4800</v>
      </c>
      <c r="K77" s="60"/>
      <c r="L77" s="30"/>
      <c r="M77" s="60">
        <f t="shared" ref="M77:M141" si="18">SUM(I77:L77)</f>
        <v>4800</v>
      </c>
      <c r="N77" s="136" t="s">
        <v>359</v>
      </c>
      <c r="O77" s="136" t="s">
        <v>359</v>
      </c>
      <c r="P77" s="136">
        <v>1100</v>
      </c>
      <c r="Q77" s="136"/>
      <c r="R77" s="136">
        <v>3700</v>
      </c>
      <c r="S77" s="60">
        <f t="shared" si="6"/>
        <v>1100</v>
      </c>
      <c r="T77" s="89">
        <v>7333</v>
      </c>
      <c r="U77" s="34"/>
      <c r="V77" s="155"/>
      <c r="W77" s="155"/>
    </row>
    <row r="78" spans="1:23" s="29" customFormat="1" ht="33.6">
      <c r="A78" s="54" t="s">
        <v>257</v>
      </c>
      <c r="B78" s="45" t="s">
        <v>45</v>
      </c>
      <c r="C78" s="45" t="s">
        <v>30</v>
      </c>
      <c r="D78" s="54">
        <v>2022</v>
      </c>
      <c r="E78" s="54">
        <v>2024</v>
      </c>
      <c r="F78" s="54" t="s">
        <v>336</v>
      </c>
      <c r="G78" s="60">
        <v>2970</v>
      </c>
      <c r="H78" s="60">
        <v>330</v>
      </c>
      <c r="I78" s="60">
        <v>330</v>
      </c>
      <c r="J78" s="60"/>
      <c r="K78" s="60"/>
      <c r="L78" s="60"/>
      <c r="M78" s="60">
        <f t="shared" si="18"/>
        <v>330</v>
      </c>
      <c r="N78" s="60">
        <v>330</v>
      </c>
      <c r="O78" s="60">
        <v>330</v>
      </c>
      <c r="P78" s="60"/>
      <c r="Q78" s="60"/>
      <c r="R78" s="60"/>
      <c r="S78" s="60">
        <f t="shared" si="6"/>
        <v>330</v>
      </c>
      <c r="T78" s="89"/>
      <c r="U78" s="99">
        <f>N78+P78</f>
        <v>330</v>
      </c>
      <c r="V78" s="28"/>
    </row>
    <row r="79" spans="1:23" s="29" customFormat="1" ht="50.4">
      <c r="A79" s="54" t="s">
        <v>258</v>
      </c>
      <c r="B79" s="45" t="s">
        <v>105</v>
      </c>
      <c r="C79" s="45" t="s">
        <v>32</v>
      </c>
      <c r="D79" s="54">
        <v>2022</v>
      </c>
      <c r="E79" s="54">
        <v>2024</v>
      </c>
      <c r="F79" s="54" t="s">
        <v>106</v>
      </c>
      <c r="G79" s="60">
        <v>3000</v>
      </c>
      <c r="H79" s="60">
        <v>300</v>
      </c>
      <c r="I79" s="60"/>
      <c r="J79" s="60"/>
      <c r="K79" s="60">
        <f>H79</f>
        <v>300</v>
      </c>
      <c r="L79" s="60"/>
      <c r="M79" s="60">
        <f t="shared" si="18"/>
        <v>300</v>
      </c>
      <c r="N79" s="60">
        <v>150</v>
      </c>
      <c r="O79" s="60">
        <v>150</v>
      </c>
      <c r="P79" s="60"/>
      <c r="Q79" s="60"/>
      <c r="R79" s="60"/>
      <c r="S79" s="60">
        <f t="shared" si="6"/>
        <v>300</v>
      </c>
      <c r="T79" s="89"/>
      <c r="U79" s="27"/>
      <c r="V79" s="28"/>
    </row>
    <row r="80" spans="1:23" s="29" customFormat="1" ht="50.4">
      <c r="A80" s="54" t="s">
        <v>259</v>
      </c>
      <c r="B80" s="45" t="s">
        <v>92</v>
      </c>
      <c r="C80" s="45" t="s">
        <v>32</v>
      </c>
      <c r="D80" s="54">
        <v>2023</v>
      </c>
      <c r="E80" s="54">
        <v>2025</v>
      </c>
      <c r="F80" s="54" t="s">
        <v>380</v>
      </c>
      <c r="G80" s="60">
        <v>7300</v>
      </c>
      <c r="H80" s="60">
        <v>7300</v>
      </c>
      <c r="I80" s="60"/>
      <c r="J80" s="60"/>
      <c r="K80" s="60">
        <v>7300</v>
      </c>
      <c r="L80" s="60"/>
      <c r="M80" s="60">
        <f t="shared" si="18"/>
        <v>7300</v>
      </c>
      <c r="N80" s="60">
        <v>2000</v>
      </c>
      <c r="O80" s="60">
        <v>2000</v>
      </c>
      <c r="P80" s="60"/>
      <c r="Q80" s="60"/>
      <c r="R80" s="60"/>
      <c r="S80" s="60">
        <f t="shared" si="6"/>
        <v>7300</v>
      </c>
      <c r="T80" s="89"/>
      <c r="U80" s="27"/>
      <c r="V80" s="28"/>
    </row>
    <row r="81" spans="1:22" s="29" customFormat="1" ht="33.6">
      <c r="A81" s="54" t="s">
        <v>260</v>
      </c>
      <c r="B81" s="45" t="s">
        <v>388</v>
      </c>
      <c r="C81" s="45" t="s">
        <v>32</v>
      </c>
      <c r="D81" s="54">
        <v>2022</v>
      </c>
      <c r="E81" s="54">
        <v>2025</v>
      </c>
      <c r="F81" s="54" t="s">
        <v>107</v>
      </c>
      <c r="G81" s="60">
        <v>12000</v>
      </c>
      <c r="H81" s="60">
        <v>2400</v>
      </c>
      <c r="I81" s="60"/>
      <c r="J81" s="60"/>
      <c r="K81" s="60">
        <f>H81</f>
        <v>2400</v>
      </c>
      <c r="L81" s="60"/>
      <c r="M81" s="60">
        <f t="shared" si="18"/>
        <v>2400</v>
      </c>
      <c r="N81" s="136" t="s">
        <v>359</v>
      </c>
      <c r="O81" s="136" t="s">
        <v>359</v>
      </c>
      <c r="P81" s="136"/>
      <c r="Q81" s="136"/>
      <c r="R81" s="136"/>
      <c r="S81" s="60">
        <f t="shared" si="6"/>
        <v>2400</v>
      </c>
      <c r="T81" s="89"/>
      <c r="U81" s="27"/>
      <c r="V81" s="28"/>
    </row>
    <row r="82" spans="1:22" s="128" customFormat="1" ht="33.6">
      <c r="A82" s="54" t="s">
        <v>261</v>
      </c>
      <c r="B82" s="45" t="s">
        <v>108</v>
      </c>
      <c r="C82" s="45" t="s">
        <v>32</v>
      </c>
      <c r="D82" s="54">
        <v>2022</v>
      </c>
      <c r="E82" s="54">
        <v>2025</v>
      </c>
      <c r="F82" s="54" t="s">
        <v>109</v>
      </c>
      <c r="G82" s="60">
        <v>14900</v>
      </c>
      <c r="H82" s="60">
        <v>1490</v>
      </c>
      <c r="I82" s="60"/>
      <c r="J82" s="60"/>
      <c r="K82" s="60">
        <f>H82</f>
        <v>1490</v>
      </c>
      <c r="L82" s="60"/>
      <c r="M82" s="60">
        <f t="shared" si="18"/>
        <v>1490</v>
      </c>
      <c r="N82" s="136" t="s">
        <v>359</v>
      </c>
      <c r="O82" s="136" t="s">
        <v>359</v>
      </c>
      <c r="P82" s="136" t="s">
        <v>359</v>
      </c>
      <c r="Q82" s="136"/>
      <c r="R82" s="136">
        <v>1490</v>
      </c>
      <c r="S82" s="60">
        <f t="shared" si="6"/>
        <v>0</v>
      </c>
      <c r="T82" s="89">
        <v>5538</v>
      </c>
      <c r="U82" s="27"/>
      <c r="V82" s="127"/>
    </row>
    <row r="83" spans="1:22" s="29" customFormat="1" ht="50.4" customHeight="1">
      <c r="A83" s="54" t="s">
        <v>262</v>
      </c>
      <c r="B83" s="45" t="s">
        <v>123</v>
      </c>
      <c r="C83" s="45" t="s">
        <v>32</v>
      </c>
      <c r="D83" s="54">
        <v>2022</v>
      </c>
      <c r="E83" s="54">
        <v>2024</v>
      </c>
      <c r="F83" s="54" t="s">
        <v>124</v>
      </c>
      <c r="G83" s="60">
        <v>14500</v>
      </c>
      <c r="H83" s="60">
        <v>14500</v>
      </c>
      <c r="I83" s="60"/>
      <c r="J83" s="60"/>
      <c r="K83" s="60">
        <v>14500</v>
      </c>
      <c r="L83" s="60"/>
      <c r="M83" s="60">
        <f t="shared" si="18"/>
        <v>14500</v>
      </c>
      <c r="N83" s="60">
        <v>8411.1</v>
      </c>
      <c r="O83" s="60">
        <f>N83</f>
        <v>8411.1</v>
      </c>
      <c r="P83" s="60"/>
      <c r="Q83" s="60"/>
      <c r="R83" s="60"/>
      <c r="S83" s="60">
        <f t="shared" si="6"/>
        <v>14500</v>
      </c>
      <c r="T83" s="89" t="s">
        <v>381</v>
      </c>
      <c r="U83" s="27"/>
      <c r="V83" s="28"/>
    </row>
    <row r="84" spans="1:22" s="29" customFormat="1" ht="33.6">
      <c r="A84" s="54" t="s">
        <v>263</v>
      </c>
      <c r="B84" s="45" t="s">
        <v>127</v>
      </c>
      <c r="C84" s="45" t="s">
        <v>32</v>
      </c>
      <c r="D84" s="54">
        <v>2023</v>
      </c>
      <c r="E84" s="54">
        <v>2025</v>
      </c>
      <c r="F84" s="54" t="s">
        <v>128</v>
      </c>
      <c r="G84" s="60">
        <v>2230</v>
      </c>
      <c r="H84" s="60">
        <v>200</v>
      </c>
      <c r="I84" s="60"/>
      <c r="J84" s="60"/>
      <c r="K84" s="60">
        <v>200</v>
      </c>
      <c r="L84" s="60"/>
      <c r="M84" s="60">
        <f t="shared" si="18"/>
        <v>200</v>
      </c>
      <c r="N84" s="136" t="s">
        <v>359</v>
      </c>
      <c r="O84" s="136" t="s">
        <v>359</v>
      </c>
      <c r="P84" s="136"/>
      <c r="Q84" s="136"/>
      <c r="R84" s="136"/>
      <c r="S84" s="60">
        <f t="shared" si="6"/>
        <v>200</v>
      </c>
      <c r="T84" s="89"/>
      <c r="U84" s="27"/>
      <c r="V84" s="28"/>
    </row>
    <row r="85" spans="1:22" s="128" customFormat="1" ht="33.6">
      <c r="A85" s="54" t="s">
        <v>264</v>
      </c>
      <c r="B85" s="45" t="s">
        <v>199</v>
      </c>
      <c r="C85" s="45" t="s">
        <v>33</v>
      </c>
      <c r="D85" s="54">
        <v>2022</v>
      </c>
      <c r="E85" s="54">
        <v>2025</v>
      </c>
      <c r="F85" s="54" t="s">
        <v>200</v>
      </c>
      <c r="G85" s="60">
        <v>10000</v>
      </c>
      <c r="H85" s="60">
        <v>1000</v>
      </c>
      <c r="I85" s="60"/>
      <c r="J85" s="60"/>
      <c r="K85" s="60"/>
      <c r="L85" s="60">
        <v>1000</v>
      </c>
      <c r="M85" s="60">
        <f t="shared" si="18"/>
        <v>1000</v>
      </c>
      <c r="N85" s="136" t="s">
        <v>359</v>
      </c>
      <c r="O85" s="136" t="s">
        <v>359</v>
      </c>
      <c r="P85" s="136">
        <v>100</v>
      </c>
      <c r="Q85" s="136"/>
      <c r="R85" s="136">
        <v>900</v>
      </c>
      <c r="S85" s="60">
        <f t="shared" si="6"/>
        <v>100</v>
      </c>
      <c r="T85" s="89"/>
      <c r="U85" s="27"/>
      <c r="V85" s="127"/>
    </row>
    <row r="86" spans="1:22" s="128" customFormat="1" ht="73.8" customHeight="1">
      <c r="A86" s="54" t="s">
        <v>265</v>
      </c>
      <c r="B86" s="45" t="s">
        <v>208</v>
      </c>
      <c r="C86" s="45" t="s">
        <v>33</v>
      </c>
      <c r="D86" s="54">
        <v>2022</v>
      </c>
      <c r="E86" s="54">
        <v>2025</v>
      </c>
      <c r="F86" s="54" t="s">
        <v>209</v>
      </c>
      <c r="G86" s="60">
        <v>3200</v>
      </c>
      <c r="H86" s="60">
        <f>G86</f>
        <v>3200</v>
      </c>
      <c r="I86" s="60"/>
      <c r="J86" s="60"/>
      <c r="K86" s="60"/>
      <c r="L86" s="60">
        <f>H86</f>
        <v>3200</v>
      </c>
      <c r="M86" s="60">
        <f t="shared" si="18"/>
        <v>3200</v>
      </c>
      <c r="N86" s="60">
        <v>1270</v>
      </c>
      <c r="O86" s="60">
        <f>N86</f>
        <v>1270</v>
      </c>
      <c r="P86" s="60">
        <v>1000</v>
      </c>
      <c r="Q86" s="60"/>
      <c r="R86" s="136" t="s">
        <v>359</v>
      </c>
      <c r="S86" s="60">
        <f t="shared" si="6"/>
        <v>3200</v>
      </c>
      <c r="T86" s="89" t="s">
        <v>382</v>
      </c>
      <c r="U86" s="27"/>
      <c r="V86" s="127"/>
    </row>
    <row r="87" spans="1:22" s="29" customFormat="1" ht="84">
      <c r="A87" s="54" t="s">
        <v>266</v>
      </c>
      <c r="B87" s="45" t="s">
        <v>214</v>
      </c>
      <c r="C87" s="45" t="s">
        <v>33</v>
      </c>
      <c r="D87" s="54">
        <v>2025</v>
      </c>
      <c r="E87" s="54">
        <v>2026</v>
      </c>
      <c r="F87" s="54" t="s">
        <v>215</v>
      </c>
      <c r="G87" s="60">
        <v>1751</v>
      </c>
      <c r="H87" s="60">
        <v>1751</v>
      </c>
      <c r="I87" s="60"/>
      <c r="J87" s="60"/>
      <c r="K87" s="60"/>
      <c r="L87" s="60">
        <f>H87</f>
        <v>1751</v>
      </c>
      <c r="M87" s="60">
        <f t="shared" si="18"/>
        <v>1751</v>
      </c>
      <c r="N87" s="60">
        <f>L87</f>
        <v>1751</v>
      </c>
      <c r="O87" s="136" t="s">
        <v>359</v>
      </c>
      <c r="P87" s="136"/>
      <c r="Q87" s="136"/>
      <c r="R87" s="136"/>
      <c r="S87" s="60">
        <f t="shared" si="6"/>
        <v>1751</v>
      </c>
      <c r="T87" s="89"/>
      <c r="U87" s="27"/>
      <c r="V87" s="28"/>
    </row>
    <row r="88" spans="1:22" s="128" customFormat="1" ht="50.4">
      <c r="A88" s="54" t="s">
        <v>267</v>
      </c>
      <c r="B88" s="45" t="s">
        <v>216</v>
      </c>
      <c r="C88" s="45" t="s">
        <v>33</v>
      </c>
      <c r="D88" s="54">
        <v>2025</v>
      </c>
      <c r="E88" s="54">
        <v>2026</v>
      </c>
      <c r="F88" s="54" t="s">
        <v>366</v>
      </c>
      <c r="G88" s="60">
        <v>2000</v>
      </c>
      <c r="H88" s="60">
        <v>480</v>
      </c>
      <c r="I88" s="60"/>
      <c r="J88" s="60"/>
      <c r="K88" s="60"/>
      <c r="L88" s="60">
        <v>480</v>
      </c>
      <c r="M88" s="60">
        <f t="shared" si="18"/>
        <v>480</v>
      </c>
      <c r="N88" s="136" t="s">
        <v>359</v>
      </c>
      <c r="O88" s="136" t="s">
        <v>359</v>
      </c>
      <c r="P88" s="136">
        <v>100</v>
      </c>
      <c r="Q88" s="136"/>
      <c r="R88" s="136">
        <f>L88-N88-P88</f>
        <v>380</v>
      </c>
      <c r="S88" s="60">
        <f t="shared" si="6"/>
        <v>100</v>
      </c>
      <c r="T88" s="89"/>
      <c r="U88" s="27"/>
      <c r="V88" s="127"/>
    </row>
    <row r="89" spans="1:22" s="93" customFormat="1" ht="16.8">
      <c r="A89" s="53" t="s">
        <v>104</v>
      </c>
      <c r="B89" s="47" t="s">
        <v>60</v>
      </c>
      <c r="C89" s="47"/>
      <c r="D89" s="53"/>
      <c r="E89" s="53"/>
      <c r="F89" s="53"/>
      <c r="G89" s="30">
        <f t="shared" ref="G89:T89" si="19">G90+G96+G100</f>
        <v>37852.384999999995</v>
      </c>
      <c r="H89" s="30">
        <f t="shared" si="19"/>
        <v>15535.123</v>
      </c>
      <c r="I89" s="30">
        <f t="shared" si="19"/>
        <v>2175.5259999999998</v>
      </c>
      <c r="J89" s="30">
        <f t="shared" si="19"/>
        <v>3693</v>
      </c>
      <c r="K89" s="30">
        <f t="shared" si="19"/>
        <v>5147</v>
      </c>
      <c r="L89" s="30">
        <f t="shared" si="19"/>
        <v>1944.721</v>
      </c>
      <c r="M89" s="30">
        <f t="shared" si="19"/>
        <v>12960.246999999999</v>
      </c>
      <c r="N89" s="30">
        <f t="shared" si="19"/>
        <v>10316.261999999999</v>
      </c>
      <c r="O89" s="30">
        <f t="shared" si="19"/>
        <v>10314.721</v>
      </c>
      <c r="P89" s="30">
        <f t="shared" si="19"/>
        <v>0</v>
      </c>
      <c r="Q89" s="30">
        <f t="shared" si="19"/>
        <v>0</v>
      </c>
      <c r="R89" s="30">
        <f t="shared" si="19"/>
        <v>98.5</v>
      </c>
      <c r="S89" s="30">
        <f t="shared" si="19"/>
        <v>12861.746999999999</v>
      </c>
      <c r="T89" s="30">
        <f t="shared" si="19"/>
        <v>0</v>
      </c>
      <c r="U89" s="38"/>
      <c r="V89" s="92"/>
    </row>
    <row r="90" spans="1:22" s="93" customFormat="1" ht="16.8">
      <c r="A90" s="53">
        <v>1</v>
      </c>
      <c r="B90" s="47" t="s">
        <v>145</v>
      </c>
      <c r="C90" s="47"/>
      <c r="D90" s="53"/>
      <c r="E90" s="53"/>
      <c r="F90" s="53"/>
      <c r="G90" s="30">
        <f>SUM(G91:G95)</f>
        <v>12315.678</v>
      </c>
      <c r="H90" s="30">
        <f t="shared" ref="H90:T90" si="20">SUM(H91:H95)</f>
        <v>1372.9870000000001</v>
      </c>
      <c r="I90" s="30">
        <f t="shared" si="20"/>
        <v>13.526</v>
      </c>
      <c r="J90" s="30">
        <f t="shared" si="20"/>
        <v>0</v>
      </c>
      <c r="K90" s="30">
        <f t="shared" si="20"/>
        <v>18</v>
      </c>
      <c r="L90" s="30">
        <f t="shared" si="20"/>
        <v>539.76099999999997</v>
      </c>
      <c r="M90" s="30">
        <f t="shared" si="18"/>
        <v>571.28699999999992</v>
      </c>
      <c r="N90" s="30">
        <f t="shared" si="20"/>
        <v>87.622</v>
      </c>
      <c r="O90" s="30">
        <f t="shared" si="20"/>
        <v>87.622</v>
      </c>
      <c r="P90" s="30">
        <f t="shared" si="20"/>
        <v>0</v>
      </c>
      <c r="Q90" s="30">
        <f t="shared" si="20"/>
        <v>0</v>
      </c>
      <c r="R90" s="30">
        <f t="shared" si="20"/>
        <v>19.5</v>
      </c>
      <c r="S90" s="30">
        <f t="shared" si="20"/>
        <v>551.78700000000003</v>
      </c>
      <c r="T90" s="30">
        <f t="shared" si="20"/>
        <v>0</v>
      </c>
      <c r="U90" s="38"/>
      <c r="V90" s="92"/>
    </row>
    <row r="91" spans="1:22" s="93" customFormat="1" ht="33.6">
      <c r="A91" s="54" t="s">
        <v>240</v>
      </c>
      <c r="B91" s="45" t="s">
        <v>175</v>
      </c>
      <c r="C91" s="45" t="s">
        <v>32</v>
      </c>
      <c r="D91" s="54">
        <v>2018</v>
      </c>
      <c r="E91" s="54">
        <v>2018</v>
      </c>
      <c r="F91" s="54" t="s">
        <v>176</v>
      </c>
      <c r="G91" s="60">
        <v>300</v>
      </c>
      <c r="H91" s="60">
        <v>300</v>
      </c>
      <c r="I91" s="60"/>
      <c r="J91" s="60"/>
      <c r="K91" s="60">
        <v>18</v>
      </c>
      <c r="L91" s="60"/>
      <c r="M91" s="60">
        <f t="shared" si="18"/>
        <v>18</v>
      </c>
      <c r="N91" s="136" t="s">
        <v>359</v>
      </c>
      <c r="O91" s="136" t="s">
        <v>359</v>
      </c>
      <c r="P91" s="136"/>
      <c r="Q91" s="136"/>
      <c r="R91" s="136">
        <v>5.5</v>
      </c>
      <c r="S91" s="60">
        <f t="shared" si="6"/>
        <v>12.5</v>
      </c>
      <c r="T91" s="89"/>
      <c r="U91" s="38"/>
      <c r="V91" s="92"/>
    </row>
    <row r="92" spans="1:22" s="93" customFormat="1" ht="33.6">
      <c r="A92" s="54" t="s">
        <v>241</v>
      </c>
      <c r="B92" s="45" t="s">
        <v>192</v>
      </c>
      <c r="C92" s="45" t="s">
        <v>30</v>
      </c>
      <c r="D92" s="54">
        <v>2016</v>
      </c>
      <c r="E92" s="54">
        <v>2016</v>
      </c>
      <c r="F92" s="54" t="s">
        <v>193</v>
      </c>
      <c r="G92" s="60">
        <v>2406.2550000000001</v>
      </c>
      <c r="H92" s="60">
        <f>175.877</f>
        <v>175.87700000000001</v>
      </c>
      <c r="I92" s="60">
        <v>13.526</v>
      </c>
      <c r="J92" s="60"/>
      <c r="K92" s="60"/>
      <c r="L92" s="60"/>
      <c r="M92" s="60">
        <f t="shared" si="18"/>
        <v>13.526</v>
      </c>
      <c r="N92" s="136" t="s">
        <v>359</v>
      </c>
      <c r="O92" s="136" t="s">
        <v>359</v>
      </c>
      <c r="P92" s="136"/>
      <c r="Q92" s="136"/>
      <c r="R92" s="136">
        <v>14</v>
      </c>
      <c r="S92" s="60">
        <f t="shared" ref="S92:S156" si="21">M92-R92</f>
        <v>-0.4740000000000002</v>
      </c>
      <c r="T92" s="89"/>
      <c r="U92" s="99">
        <f>N92+P92</f>
        <v>0</v>
      </c>
      <c r="V92" s="92"/>
    </row>
    <row r="93" spans="1:22" s="93" customFormat="1" ht="33.6">
      <c r="A93" s="54" t="s">
        <v>242</v>
      </c>
      <c r="B93" s="45" t="s">
        <v>219</v>
      </c>
      <c r="C93" s="45" t="s">
        <v>33</v>
      </c>
      <c r="D93" s="54">
        <v>2013</v>
      </c>
      <c r="E93" s="54">
        <v>2014</v>
      </c>
      <c r="F93" s="54" t="s">
        <v>220</v>
      </c>
      <c r="G93" s="60">
        <v>4939.6769999999997</v>
      </c>
      <c r="H93" s="60">
        <v>15.961</v>
      </c>
      <c r="I93" s="60"/>
      <c r="J93" s="60"/>
      <c r="K93" s="60"/>
      <c r="L93" s="60">
        <v>15.961</v>
      </c>
      <c r="M93" s="60">
        <f t="shared" si="18"/>
        <v>15.961</v>
      </c>
      <c r="N93" s="136" t="s">
        <v>359</v>
      </c>
      <c r="O93" s="136" t="s">
        <v>359</v>
      </c>
      <c r="P93" s="136"/>
      <c r="Q93" s="136"/>
      <c r="R93" s="136"/>
      <c r="S93" s="60">
        <f t="shared" si="21"/>
        <v>15.961</v>
      </c>
      <c r="T93" s="89"/>
      <c r="U93" s="38"/>
      <c r="V93" s="92"/>
    </row>
    <row r="94" spans="1:22" s="93" customFormat="1" ht="33.6">
      <c r="A94" s="54" t="s">
        <v>243</v>
      </c>
      <c r="B94" s="45" t="s">
        <v>225</v>
      </c>
      <c r="C94" s="45" t="s">
        <v>33</v>
      </c>
      <c r="D94" s="54">
        <v>2013</v>
      </c>
      <c r="E94" s="54">
        <v>2014</v>
      </c>
      <c r="F94" s="54" t="s">
        <v>226</v>
      </c>
      <c r="G94" s="60">
        <v>2910.7460000000001</v>
      </c>
      <c r="H94" s="60">
        <v>582.149</v>
      </c>
      <c r="I94" s="60"/>
      <c r="J94" s="60"/>
      <c r="K94" s="60"/>
      <c r="L94" s="60">
        <v>394</v>
      </c>
      <c r="M94" s="60">
        <f t="shared" si="18"/>
        <v>394</v>
      </c>
      <c r="N94" s="136" t="s">
        <v>359</v>
      </c>
      <c r="O94" s="136" t="s">
        <v>359</v>
      </c>
      <c r="P94" s="136"/>
      <c r="Q94" s="136"/>
      <c r="R94" s="136"/>
      <c r="S94" s="60">
        <f t="shared" si="21"/>
        <v>394</v>
      </c>
      <c r="T94" s="89"/>
      <c r="U94" s="38"/>
      <c r="V94" s="92"/>
    </row>
    <row r="95" spans="1:22" s="93" customFormat="1" ht="33.6">
      <c r="A95" s="54" t="s">
        <v>244</v>
      </c>
      <c r="B95" s="45" t="s">
        <v>234</v>
      </c>
      <c r="C95" s="45" t="s">
        <v>33</v>
      </c>
      <c r="D95" s="54">
        <v>2019</v>
      </c>
      <c r="E95" s="54">
        <v>2020</v>
      </c>
      <c r="F95" s="54" t="s">
        <v>235</v>
      </c>
      <c r="G95" s="60">
        <v>1759</v>
      </c>
      <c r="H95" s="60">
        <v>299</v>
      </c>
      <c r="I95" s="60"/>
      <c r="J95" s="60"/>
      <c r="K95" s="60"/>
      <c r="L95" s="60">
        <v>129.80000000000001</v>
      </c>
      <c r="M95" s="60">
        <f t="shared" si="18"/>
        <v>129.80000000000001</v>
      </c>
      <c r="N95" s="60">
        <v>87.622</v>
      </c>
      <c r="O95" s="60">
        <f>N95</f>
        <v>87.622</v>
      </c>
      <c r="P95" s="60"/>
      <c r="Q95" s="60"/>
      <c r="R95" s="60"/>
      <c r="S95" s="60">
        <f t="shared" si="21"/>
        <v>129.80000000000001</v>
      </c>
      <c r="T95" s="89"/>
      <c r="U95" s="38"/>
      <c r="V95" s="92"/>
    </row>
    <row r="96" spans="1:22" s="93" customFormat="1" ht="16.8">
      <c r="A96" s="53">
        <v>2</v>
      </c>
      <c r="B96" s="47" t="s">
        <v>99</v>
      </c>
      <c r="C96" s="47"/>
      <c r="D96" s="53"/>
      <c r="E96" s="53"/>
      <c r="F96" s="53"/>
      <c r="G96" s="30">
        <f>SUM(G97:G99)</f>
        <v>4836</v>
      </c>
      <c r="H96" s="30">
        <f t="shared" ref="H96:S96" si="22">SUM(H97:H99)</f>
        <v>2151</v>
      </c>
      <c r="I96" s="30">
        <f t="shared" si="22"/>
        <v>0</v>
      </c>
      <c r="J96" s="30">
        <f t="shared" si="22"/>
        <v>250</v>
      </c>
      <c r="K96" s="30">
        <f t="shared" si="22"/>
        <v>0</v>
      </c>
      <c r="L96" s="30">
        <f t="shared" si="22"/>
        <v>128</v>
      </c>
      <c r="M96" s="30">
        <f t="shared" si="22"/>
        <v>378</v>
      </c>
      <c r="N96" s="30">
        <f t="shared" si="22"/>
        <v>0</v>
      </c>
      <c r="O96" s="30">
        <f t="shared" si="22"/>
        <v>0</v>
      </c>
      <c r="P96" s="30">
        <f t="shared" si="22"/>
        <v>0</v>
      </c>
      <c r="Q96" s="30">
        <f t="shared" si="22"/>
        <v>0</v>
      </c>
      <c r="R96" s="30">
        <f t="shared" si="22"/>
        <v>0</v>
      </c>
      <c r="S96" s="30">
        <f t="shared" si="22"/>
        <v>378</v>
      </c>
      <c r="T96" s="89"/>
      <c r="U96" s="38"/>
      <c r="V96" s="92"/>
    </row>
    <row r="97" spans="1:23" s="93" customFormat="1" ht="33.6">
      <c r="A97" s="54" t="s">
        <v>254</v>
      </c>
      <c r="B97" s="50" t="s">
        <v>371</v>
      </c>
      <c r="C97" s="100" t="s">
        <v>31</v>
      </c>
      <c r="D97" s="57">
        <v>2020</v>
      </c>
      <c r="E97" s="54">
        <v>2021</v>
      </c>
      <c r="F97" s="54" t="s">
        <v>372</v>
      </c>
      <c r="G97" s="146">
        <v>750</v>
      </c>
      <c r="H97" s="145">
        <v>750</v>
      </c>
      <c r="I97" s="60"/>
      <c r="J97" s="60">
        <v>250</v>
      </c>
      <c r="K97" s="60"/>
      <c r="L97" s="60"/>
      <c r="M97" s="60">
        <f t="shared" si="18"/>
        <v>250</v>
      </c>
      <c r="N97" s="136" t="s">
        <v>359</v>
      </c>
      <c r="O97" s="136" t="s">
        <v>359</v>
      </c>
      <c r="P97" s="136"/>
      <c r="Q97" s="136"/>
      <c r="R97" s="136"/>
      <c r="S97" s="60">
        <f t="shared" si="21"/>
        <v>250</v>
      </c>
      <c r="T97" s="60"/>
      <c r="U97" s="60"/>
      <c r="V97" s="60"/>
      <c r="W97" s="89"/>
    </row>
    <row r="98" spans="1:23" s="95" customFormat="1" ht="33.6">
      <c r="A98" s="54" t="s">
        <v>255</v>
      </c>
      <c r="B98" s="45" t="s">
        <v>237</v>
      </c>
      <c r="C98" s="45" t="s">
        <v>33</v>
      </c>
      <c r="D98" s="54">
        <v>2020</v>
      </c>
      <c r="E98" s="54">
        <v>2021</v>
      </c>
      <c r="F98" s="54" t="s">
        <v>238</v>
      </c>
      <c r="G98" s="60">
        <v>2891</v>
      </c>
      <c r="H98" s="60">
        <v>206</v>
      </c>
      <c r="I98" s="60"/>
      <c r="J98" s="60"/>
      <c r="K98" s="60"/>
      <c r="L98" s="60">
        <v>117</v>
      </c>
      <c r="M98" s="60">
        <f t="shared" si="18"/>
        <v>117</v>
      </c>
      <c r="N98" s="136" t="s">
        <v>359</v>
      </c>
      <c r="O98" s="136" t="s">
        <v>359</v>
      </c>
      <c r="P98" s="136"/>
      <c r="Q98" s="136"/>
      <c r="R98" s="136"/>
      <c r="S98" s="60">
        <f t="shared" si="21"/>
        <v>117</v>
      </c>
      <c r="T98" s="89"/>
      <c r="U98" s="38"/>
      <c r="V98" s="92"/>
      <c r="W98" s="93"/>
    </row>
    <row r="99" spans="1:23" s="93" customFormat="1" ht="33.6">
      <c r="A99" s="54" t="s">
        <v>286</v>
      </c>
      <c r="B99" s="45" t="s">
        <v>239</v>
      </c>
      <c r="C99" s="45" t="s">
        <v>33</v>
      </c>
      <c r="D99" s="54">
        <v>2020</v>
      </c>
      <c r="E99" s="54">
        <v>2020</v>
      </c>
      <c r="F99" s="54" t="s">
        <v>85</v>
      </c>
      <c r="G99" s="60">
        <v>1195</v>
      </c>
      <c r="H99" s="60">
        <v>1195</v>
      </c>
      <c r="I99" s="60"/>
      <c r="J99" s="60"/>
      <c r="K99" s="60"/>
      <c r="L99" s="60">
        <v>11</v>
      </c>
      <c r="M99" s="60">
        <f t="shared" si="18"/>
        <v>11</v>
      </c>
      <c r="N99" s="136" t="s">
        <v>359</v>
      </c>
      <c r="O99" s="136" t="s">
        <v>359</v>
      </c>
      <c r="P99" s="136"/>
      <c r="Q99" s="136"/>
      <c r="R99" s="136"/>
      <c r="S99" s="60">
        <f t="shared" si="21"/>
        <v>11</v>
      </c>
      <c r="T99" s="89"/>
      <c r="U99" s="39"/>
      <c r="V99" s="94"/>
      <c r="W99" s="95"/>
    </row>
    <row r="100" spans="1:23" s="41" customFormat="1" ht="16.8">
      <c r="A100" s="53">
        <v>3</v>
      </c>
      <c r="B100" s="47" t="s">
        <v>100</v>
      </c>
      <c r="C100" s="47"/>
      <c r="D100" s="53"/>
      <c r="E100" s="53"/>
      <c r="F100" s="53"/>
      <c r="G100" s="30">
        <f>SUM(G101:G118)</f>
        <v>20700.706999999999</v>
      </c>
      <c r="H100" s="30">
        <f t="shared" ref="H100:T100" si="23">SUM(H101:H118)</f>
        <v>12011.135999999999</v>
      </c>
      <c r="I100" s="30">
        <f t="shared" si="23"/>
        <v>2162</v>
      </c>
      <c r="J100" s="30">
        <f t="shared" si="23"/>
        <v>3443</v>
      </c>
      <c r="K100" s="30">
        <f t="shared" si="23"/>
        <v>5129</v>
      </c>
      <c r="L100" s="30">
        <f t="shared" si="23"/>
        <v>1276.96</v>
      </c>
      <c r="M100" s="30">
        <f t="shared" si="18"/>
        <v>12010.96</v>
      </c>
      <c r="N100" s="30">
        <f t="shared" si="23"/>
        <v>10228.64</v>
      </c>
      <c r="O100" s="30">
        <f t="shared" si="23"/>
        <v>10227.099</v>
      </c>
      <c r="P100" s="30">
        <f t="shared" si="23"/>
        <v>0</v>
      </c>
      <c r="Q100" s="30">
        <f t="shared" si="23"/>
        <v>0</v>
      </c>
      <c r="R100" s="30">
        <f t="shared" si="23"/>
        <v>79</v>
      </c>
      <c r="S100" s="30">
        <f t="shared" si="23"/>
        <v>11931.96</v>
      </c>
      <c r="T100" s="30">
        <f t="shared" si="23"/>
        <v>0</v>
      </c>
      <c r="U100" s="38"/>
      <c r="V100" s="92"/>
      <c r="W100" s="93"/>
    </row>
    <row r="101" spans="1:23" s="41" customFormat="1" ht="33.6">
      <c r="A101" s="54" t="s">
        <v>256</v>
      </c>
      <c r="B101" s="46" t="s">
        <v>86</v>
      </c>
      <c r="C101" s="45" t="s">
        <v>31</v>
      </c>
      <c r="D101" s="57">
        <v>2021</v>
      </c>
      <c r="E101" s="54">
        <v>2021</v>
      </c>
      <c r="F101" s="54" t="s">
        <v>85</v>
      </c>
      <c r="G101" s="142">
        <v>950</v>
      </c>
      <c r="H101" s="60">
        <v>950</v>
      </c>
      <c r="I101" s="30"/>
      <c r="J101" s="60">
        <f>H101</f>
        <v>950</v>
      </c>
      <c r="K101" s="60"/>
      <c r="L101" s="30"/>
      <c r="M101" s="60">
        <f t="shared" si="18"/>
        <v>950</v>
      </c>
      <c r="N101" s="60">
        <v>938.05200000000002</v>
      </c>
      <c r="O101" s="136">
        <f>N101</f>
        <v>938.05200000000002</v>
      </c>
      <c r="P101" s="136"/>
      <c r="Q101" s="136"/>
      <c r="R101" s="136"/>
      <c r="S101" s="60">
        <f t="shared" si="21"/>
        <v>950</v>
      </c>
      <c r="T101" s="89"/>
      <c r="U101" s="34"/>
      <c r="V101" s="40"/>
    </row>
    <row r="102" spans="1:23" s="29" customFormat="1" ht="33.6">
      <c r="A102" s="54" t="s">
        <v>257</v>
      </c>
      <c r="B102" s="46" t="s">
        <v>84</v>
      </c>
      <c r="C102" s="45" t="s">
        <v>31</v>
      </c>
      <c r="D102" s="57">
        <v>2021</v>
      </c>
      <c r="E102" s="54">
        <v>2021</v>
      </c>
      <c r="F102" s="54" t="s">
        <v>85</v>
      </c>
      <c r="G102" s="142">
        <v>400</v>
      </c>
      <c r="H102" s="60">
        <v>400</v>
      </c>
      <c r="I102" s="30"/>
      <c r="J102" s="60">
        <f>H102</f>
        <v>400</v>
      </c>
      <c r="K102" s="60"/>
      <c r="L102" s="30"/>
      <c r="M102" s="60">
        <f t="shared" si="18"/>
        <v>400</v>
      </c>
      <c r="N102" s="60">
        <v>398.988</v>
      </c>
      <c r="O102" s="60">
        <f>N102</f>
        <v>398.988</v>
      </c>
      <c r="P102" s="60"/>
      <c r="Q102" s="60"/>
      <c r="R102" s="60"/>
      <c r="S102" s="60">
        <f t="shared" si="21"/>
        <v>400</v>
      </c>
      <c r="T102" s="89"/>
      <c r="U102" s="34"/>
      <c r="V102" s="40"/>
      <c r="W102" s="41"/>
    </row>
    <row r="103" spans="1:23" s="29" customFormat="1" ht="33.6">
      <c r="A103" s="54" t="s">
        <v>258</v>
      </c>
      <c r="B103" s="45" t="s">
        <v>355</v>
      </c>
      <c r="C103" s="45" t="s">
        <v>31</v>
      </c>
      <c r="D103" s="54">
        <v>2022</v>
      </c>
      <c r="E103" s="54">
        <v>2023</v>
      </c>
      <c r="F103" s="54" t="s">
        <v>68</v>
      </c>
      <c r="G103" s="60">
        <v>1200</v>
      </c>
      <c r="H103" s="60">
        <f t="shared" ref="H103" si="24">G103</f>
        <v>1200</v>
      </c>
      <c r="I103" s="60"/>
      <c r="J103" s="60">
        <f>H103</f>
        <v>1200</v>
      </c>
      <c r="K103" s="60"/>
      <c r="L103" s="60"/>
      <c r="M103" s="60">
        <f t="shared" si="18"/>
        <v>1200</v>
      </c>
      <c r="N103" s="60">
        <v>500</v>
      </c>
      <c r="O103" s="60">
        <f>N103</f>
        <v>500</v>
      </c>
      <c r="P103" s="60"/>
      <c r="Q103" s="60"/>
      <c r="R103" s="60"/>
      <c r="S103" s="60">
        <f t="shared" si="21"/>
        <v>1200</v>
      </c>
      <c r="T103" s="89"/>
      <c r="U103" s="27"/>
      <c r="V103" s="28"/>
    </row>
    <row r="104" spans="1:23" s="29" customFormat="1" ht="33.6">
      <c r="A104" s="54" t="s">
        <v>259</v>
      </c>
      <c r="B104" s="45" t="s">
        <v>73</v>
      </c>
      <c r="C104" s="45" t="s">
        <v>31</v>
      </c>
      <c r="D104" s="54">
        <v>2022</v>
      </c>
      <c r="E104" s="54">
        <v>2024</v>
      </c>
      <c r="F104" s="54" t="s">
        <v>74</v>
      </c>
      <c r="G104" s="60">
        <v>925</v>
      </c>
      <c r="H104" s="60">
        <v>40</v>
      </c>
      <c r="I104" s="60"/>
      <c r="J104" s="60">
        <f>H104</f>
        <v>40</v>
      </c>
      <c r="K104" s="60"/>
      <c r="L104" s="60"/>
      <c r="M104" s="60">
        <f t="shared" si="18"/>
        <v>40</v>
      </c>
      <c r="N104" s="136" t="s">
        <v>359</v>
      </c>
      <c r="O104" s="136" t="s">
        <v>359</v>
      </c>
      <c r="P104" s="136"/>
      <c r="Q104" s="136"/>
      <c r="R104" s="136"/>
      <c r="S104" s="60">
        <f t="shared" si="21"/>
        <v>40</v>
      </c>
      <c r="T104" s="89"/>
      <c r="U104" s="27"/>
      <c r="V104" s="28"/>
    </row>
    <row r="105" spans="1:23" s="29" customFormat="1" ht="50.4">
      <c r="A105" s="54" t="s">
        <v>260</v>
      </c>
      <c r="B105" s="45" t="s">
        <v>75</v>
      </c>
      <c r="C105" s="45" t="s">
        <v>31</v>
      </c>
      <c r="D105" s="54">
        <v>2023</v>
      </c>
      <c r="E105" s="54">
        <v>2025</v>
      </c>
      <c r="F105" s="54" t="s">
        <v>74</v>
      </c>
      <c r="G105" s="60">
        <v>2135</v>
      </c>
      <c r="H105" s="60">
        <v>253</v>
      </c>
      <c r="I105" s="60"/>
      <c r="J105" s="60">
        <f>H105</f>
        <v>253</v>
      </c>
      <c r="K105" s="60"/>
      <c r="L105" s="60"/>
      <c r="M105" s="60">
        <f t="shared" si="18"/>
        <v>253</v>
      </c>
      <c r="N105" s="136" t="s">
        <v>359</v>
      </c>
      <c r="O105" s="136" t="s">
        <v>359</v>
      </c>
      <c r="P105" s="136"/>
      <c r="Q105" s="136"/>
      <c r="R105" s="136"/>
      <c r="S105" s="60">
        <f t="shared" si="21"/>
        <v>253</v>
      </c>
      <c r="T105" s="89"/>
      <c r="U105" s="27"/>
      <c r="V105" s="28"/>
    </row>
    <row r="106" spans="1:23" s="128" customFormat="1" ht="50.4">
      <c r="A106" s="54" t="s">
        <v>261</v>
      </c>
      <c r="B106" s="45" t="s">
        <v>385</v>
      </c>
      <c r="C106" s="45" t="s">
        <v>30</v>
      </c>
      <c r="D106" s="54">
        <v>2021</v>
      </c>
      <c r="E106" s="54">
        <v>2023</v>
      </c>
      <c r="F106" s="54" t="s">
        <v>386</v>
      </c>
      <c r="G106" s="44">
        <v>3384.7469999999998</v>
      </c>
      <c r="H106" s="61">
        <v>2162.1759999999999</v>
      </c>
      <c r="I106" s="60">
        <v>2162</v>
      </c>
      <c r="J106" s="60"/>
      <c r="K106" s="60"/>
      <c r="L106" s="60"/>
      <c r="M106" s="60">
        <f t="shared" si="18"/>
        <v>2162</v>
      </c>
      <c r="N106" s="136">
        <v>1790</v>
      </c>
      <c r="O106" s="136">
        <v>1790</v>
      </c>
      <c r="P106" s="136"/>
      <c r="Q106" s="136"/>
      <c r="R106" s="136">
        <v>79</v>
      </c>
      <c r="S106" s="60">
        <f t="shared" si="21"/>
        <v>2083</v>
      </c>
      <c r="T106" s="89"/>
      <c r="U106" s="27"/>
      <c r="V106" s="127"/>
    </row>
    <row r="107" spans="1:23" s="29" customFormat="1" ht="33.6">
      <c r="A107" s="54" t="s">
        <v>262</v>
      </c>
      <c r="B107" s="45" t="s">
        <v>113</v>
      </c>
      <c r="C107" s="45" t="s">
        <v>32</v>
      </c>
      <c r="D107" s="54">
        <v>2021</v>
      </c>
      <c r="E107" s="54">
        <v>2022</v>
      </c>
      <c r="F107" s="54" t="s">
        <v>337</v>
      </c>
      <c r="G107" s="60">
        <v>698</v>
      </c>
      <c r="H107" s="60">
        <v>698</v>
      </c>
      <c r="I107" s="60"/>
      <c r="J107" s="60"/>
      <c r="K107" s="60">
        <v>698</v>
      </c>
      <c r="L107" s="60"/>
      <c r="M107" s="60">
        <f t="shared" si="18"/>
        <v>698</v>
      </c>
      <c r="N107" s="60">
        <v>692.2</v>
      </c>
      <c r="O107" s="60">
        <f>N107</f>
        <v>692.2</v>
      </c>
      <c r="P107" s="60"/>
      <c r="Q107" s="60"/>
      <c r="R107" s="60"/>
      <c r="S107" s="60">
        <f t="shared" si="21"/>
        <v>698</v>
      </c>
      <c r="T107" s="89"/>
      <c r="U107" s="27"/>
      <c r="V107" s="28"/>
    </row>
    <row r="108" spans="1:23" s="29" customFormat="1" ht="33.6">
      <c r="A108" s="54" t="s">
        <v>263</v>
      </c>
      <c r="B108" s="45" t="s">
        <v>114</v>
      </c>
      <c r="C108" s="45" t="s">
        <v>32</v>
      </c>
      <c r="D108" s="54">
        <v>2021</v>
      </c>
      <c r="E108" s="54">
        <v>2021</v>
      </c>
      <c r="F108" s="54" t="s">
        <v>115</v>
      </c>
      <c r="G108" s="60">
        <v>400</v>
      </c>
      <c r="H108" s="60">
        <v>400</v>
      </c>
      <c r="I108" s="60"/>
      <c r="J108" s="60"/>
      <c r="K108" s="60">
        <v>400</v>
      </c>
      <c r="L108" s="60"/>
      <c r="M108" s="60">
        <f t="shared" si="18"/>
        <v>400</v>
      </c>
      <c r="N108" s="60">
        <v>397</v>
      </c>
      <c r="O108" s="60">
        <v>397</v>
      </c>
      <c r="P108" s="60"/>
      <c r="Q108" s="60"/>
      <c r="R108" s="60"/>
      <c r="S108" s="60">
        <f t="shared" si="21"/>
        <v>400</v>
      </c>
      <c r="T108" s="89"/>
      <c r="U108" s="27"/>
      <c r="V108" s="28"/>
    </row>
    <row r="109" spans="1:23" s="29" customFormat="1" ht="33.6">
      <c r="A109" s="54" t="s">
        <v>264</v>
      </c>
      <c r="B109" s="45" t="s">
        <v>116</v>
      </c>
      <c r="C109" s="45" t="s">
        <v>32</v>
      </c>
      <c r="D109" s="54">
        <v>2021</v>
      </c>
      <c r="E109" s="54">
        <v>2021</v>
      </c>
      <c r="F109" s="54" t="s">
        <v>117</v>
      </c>
      <c r="G109" s="60">
        <v>898</v>
      </c>
      <c r="H109" s="60">
        <v>898</v>
      </c>
      <c r="I109" s="60"/>
      <c r="J109" s="60"/>
      <c r="K109" s="60">
        <v>898</v>
      </c>
      <c r="L109" s="60"/>
      <c r="M109" s="60">
        <f t="shared" si="18"/>
        <v>898</v>
      </c>
      <c r="N109" s="60">
        <v>891.8</v>
      </c>
      <c r="O109" s="60">
        <v>891.8</v>
      </c>
      <c r="P109" s="60"/>
      <c r="Q109" s="60"/>
      <c r="R109" s="60"/>
      <c r="S109" s="60">
        <f t="shared" si="21"/>
        <v>898</v>
      </c>
      <c r="T109" s="89"/>
      <c r="U109" s="27"/>
      <c r="V109" s="28"/>
    </row>
    <row r="110" spans="1:23" s="29" customFormat="1" ht="50.4">
      <c r="A110" s="54" t="s">
        <v>265</v>
      </c>
      <c r="B110" s="45" t="s">
        <v>118</v>
      </c>
      <c r="C110" s="45" t="s">
        <v>32</v>
      </c>
      <c r="D110" s="54">
        <v>2021</v>
      </c>
      <c r="E110" s="54">
        <v>2021</v>
      </c>
      <c r="F110" s="54" t="s">
        <v>119</v>
      </c>
      <c r="G110" s="60">
        <v>700</v>
      </c>
      <c r="H110" s="60">
        <v>700</v>
      </c>
      <c r="I110" s="60"/>
      <c r="J110" s="60"/>
      <c r="K110" s="60">
        <v>700</v>
      </c>
      <c r="L110" s="60"/>
      <c r="M110" s="60">
        <f t="shared" si="18"/>
        <v>700</v>
      </c>
      <c r="N110" s="60">
        <v>693.9</v>
      </c>
      <c r="O110" s="60">
        <f>N110</f>
        <v>693.9</v>
      </c>
      <c r="P110" s="60"/>
      <c r="Q110" s="60"/>
      <c r="R110" s="60"/>
      <c r="S110" s="60">
        <f t="shared" si="21"/>
        <v>700</v>
      </c>
      <c r="T110" s="89"/>
      <c r="U110" s="27"/>
      <c r="V110" s="28"/>
    </row>
    <row r="111" spans="1:23" s="29" customFormat="1" ht="33.6">
      <c r="A111" s="54" t="s">
        <v>266</v>
      </c>
      <c r="B111" s="45" t="s">
        <v>120</v>
      </c>
      <c r="C111" s="45" t="s">
        <v>32</v>
      </c>
      <c r="D111" s="54">
        <v>2022</v>
      </c>
      <c r="E111" s="54">
        <v>2022</v>
      </c>
      <c r="F111" s="54" t="s">
        <v>121</v>
      </c>
      <c r="G111" s="60">
        <v>400</v>
      </c>
      <c r="H111" s="60">
        <v>400</v>
      </c>
      <c r="I111" s="60"/>
      <c r="J111" s="60"/>
      <c r="K111" s="60">
        <v>400</v>
      </c>
      <c r="L111" s="60"/>
      <c r="M111" s="60">
        <f t="shared" si="18"/>
        <v>400</v>
      </c>
      <c r="N111" s="60">
        <v>396.9</v>
      </c>
      <c r="O111" s="60">
        <f>N111</f>
        <v>396.9</v>
      </c>
      <c r="P111" s="60"/>
      <c r="Q111" s="60"/>
      <c r="R111" s="60"/>
      <c r="S111" s="60">
        <f t="shared" si="21"/>
        <v>400</v>
      </c>
      <c r="T111" s="89"/>
      <c r="U111" s="27"/>
      <c r="V111" s="28"/>
    </row>
    <row r="112" spans="1:23" s="29" customFormat="1" ht="33.6">
      <c r="A112" s="54" t="s">
        <v>267</v>
      </c>
      <c r="B112" s="45" t="s">
        <v>122</v>
      </c>
      <c r="C112" s="45" t="s">
        <v>32</v>
      </c>
      <c r="D112" s="54">
        <v>2023</v>
      </c>
      <c r="E112" s="54">
        <v>2024</v>
      </c>
      <c r="F112" s="54" t="s">
        <v>126</v>
      </c>
      <c r="G112" s="60">
        <v>1400</v>
      </c>
      <c r="H112" s="60">
        <v>1400</v>
      </c>
      <c r="I112" s="60"/>
      <c r="J112" s="60"/>
      <c r="K112" s="60">
        <v>1400</v>
      </c>
      <c r="L112" s="60"/>
      <c r="M112" s="60">
        <f t="shared" si="18"/>
        <v>1400</v>
      </c>
      <c r="N112" s="60">
        <v>1387.8</v>
      </c>
      <c r="O112" s="60">
        <f>N112</f>
        <v>1387.8</v>
      </c>
      <c r="P112" s="60"/>
      <c r="Q112" s="60"/>
      <c r="R112" s="60"/>
      <c r="S112" s="60">
        <f t="shared" si="21"/>
        <v>1400</v>
      </c>
      <c r="T112" s="89"/>
      <c r="U112" s="27"/>
      <c r="V112" s="28"/>
    </row>
    <row r="113" spans="1:23" s="29" customFormat="1" ht="33.6">
      <c r="A113" s="54" t="s">
        <v>268</v>
      </c>
      <c r="B113" s="45" t="s">
        <v>125</v>
      </c>
      <c r="C113" s="45" t="s">
        <v>32</v>
      </c>
      <c r="D113" s="54">
        <v>2023</v>
      </c>
      <c r="E113" s="54">
        <v>2025</v>
      </c>
      <c r="F113" s="54" t="s">
        <v>135</v>
      </c>
      <c r="G113" s="60">
        <v>2300</v>
      </c>
      <c r="H113" s="60">
        <v>200</v>
      </c>
      <c r="I113" s="60"/>
      <c r="J113" s="60"/>
      <c r="K113" s="60">
        <v>200</v>
      </c>
      <c r="L113" s="60"/>
      <c r="M113" s="60">
        <f t="shared" si="18"/>
        <v>200</v>
      </c>
      <c r="N113" s="136" t="s">
        <v>359</v>
      </c>
      <c r="O113" s="136" t="s">
        <v>359</v>
      </c>
      <c r="P113" s="136"/>
      <c r="Q113" s="136"/>
      <c r="R113" s="136"/>
      <c r="S113" s="60">
        <f t="shared" si="21"/>
        <v>200</v>
      </c>
      <c r="T113" s="89"/>
      <c r="U113" s="27"/>
      <c r="V113" s="28"/>
    </row>
    <row r="114" spans="1:23" s="29" customFormat="1" ht="33.6">
      <c r="A114" s="54" t="s">
        <v>269</v>
      </c>
      <c r="B114" s="45" t="s">
        <v>133</v>
      </c>
      <c r="C114" s="45" t="s">
        <v>32</v>
      </c>
      <c r="D114" s="54">
        <v>2024</v>
      </c>
      <c r="E114" s="54">
        <v>2025</v>
      </c>
      <c r="F114" s="54" t="s">
        <v>134</v>
      </c>
      <c r="G114" s="60">
        <v>433</v>
      </c>
      <c r="H114" s="60">
        <v>433</v>
      </c>
      <c r="I114" s="60"/>
      <c r="J114" s="60"/>
      <c r="K114" s="60">
        <f>H114</f>
        <v>433</v>
      </c>
      <c r="L114" s="60"/>
      <c r="M114" s="60">
        <f t="shared" si="18"/>
        <v>433</v>
      </c>
      <c r="N114" s="60">
        <v>392</v>
      </c>
      <c r="O114" s="60">
        <f>N114</f>
        <v>392</v>
      </c>
      <c r="P114" s="60"/>
      <c r="Q114" s="60"/>
      <c r="R114" s="60"/>
      <c r="S114" s="60">
        <f t="shared" si="21"/>
        <v>433</v>
      </c>
      <c r="T114" s="89"/>
      <c r="U114" s="27"/>
      <c r="V114" s="28"/>
    </row>
    <row r="115" spans="1:23" s="29" customFormat="1" ht="50.4">
      <c r="A115" s="54" t="s">
        <v>270</v>
      </c>
      <c r="B115" s="45" t="s">
        <v>136</v>
      </c>
      <c r="C115" s="45" t="s">
        <v>32</v>
      </c>
      <c r="D115" s="54">
        <v>2024</v>
      </c>
      <c r="E115" s="54">
        <v>2025</v>
      </c>
      <c r="F115" s="54" t="s">
        <v>137</v>
      </c>
      <c r="G115" s="60">
        <v>600</v>
      </c>
      <c r="H115" s="60">
        <v>600</v>
      </c>
      <c r="I115" s="60"/>
      <c r="J115" s="60">
        <v>600</v>
      </c>
      <c r="K115" s="60"/>
      <c r="L115" s="60"/>
      <c r="M115" s="60">
        <f t="shared" si="18"/>
        <v>600</v>
      </c>
      <c r="N115" s="60">
        <v>550</v>
      </c>
      <c r="O115" s="60">
        <v>550</v>
      </c>
      <c r="P115" s="60"/>
      <c r="Q115" s="60"/>
      <c r="R115" s="60"/>
      <c r="S115" s="60">
        <f t="shared" si="21"/>
        <v>600</v>
      </c>
      <c r="T115" s="89"/>
      <c r="U115" s="27"/>
      <c r="V115" s="28"/>
    </row>
    <row r="116" spans="1:23" s="29" customFormat="1" ht="33.6">
      <c r="A116" s="54" t="s">
        <v>271</v>
      </c>
      <c r="B116" s="45" t="s">
        <v>344</v>
      </c>
      <c r="C116" s="45" t="s">
        <v>33</v>
      </c>
      <c r="D116" s="54">
        <v>2021</v>
      </c>
      <c r="E116" s="54">
        <v>2023</v>
      </c>
      <c r="F116" s="54" t="s">
        <v>345</v>
      </c>
      <c r="G116" s="60">
        <v>600</v>
      </c>
      <c r="H116" s="60">
        <v>600</v>
      </c>
      <c r="I116" s="60"/>
      <c r="J116" s="60"/>
      <c r="K116" s="60"/>
      <c r="L116" s="60">
        <v>600</v>
      </c>
      <c r="M116" s="60">
        <f t="shared" si="18"/>
        <v>600</v>
      </c>
      <c r="N116" s="60">
        <v>600</v>
      </c>
      <c r="O116" s="60">
        <v>599.94899999999996</v>
      </c>
      <c r="P116" s="60"/>
      <c r="Q116" s="60"/>
      <c r="R116" s="60"/>
      <c r="S116" s="60">
        <f t="shared" si="21"/>
        <v>600</v>
      </c>
      <c r="T116" s="89"/>
      <c r="U116" s="27"/>
      <c r="V116" s="28"/>
    </row>
    <row r="117" spans="1:23" s="29" customFormat="1" ht="33.6">
      <c r="A117" s="54" t="s">
        <v>272</v>
      </c>
      <c r="B117" s="45" t="s">
        <v>364</v>
      </c>
      <c r="C117" s="45" t="s">
        <v>33</v>
      </c>
      <c r="D117" s="54">
        <v>2021</v>
      </c>
      <c r="E117" s="54">
        <v>2021</v>
      </c>
      <c r="F117" s="54" t="s">
        <v>341</v>
      </c>
      <c r="G117" s="60">
        <v>600</v>
      </c>
      <c r="H117" s="60">
        <v>600</v>
      </c>
      <c r="I117" s="60"/>
      <c r="J117" s="60"/>
      <c r="K117" s="60"/>
      <c r="L117" s="60">
        <f>H117</f>
        <v>600</v>
      </c>
      <c r="M117" s="60">
        <f t="shared" si="18"/>
        <v>600</v>
      </c>
      <c r="N117" s="60">
        <v>600</v>
      </c>
      <c r="O117" s="60">
        <v>598.51</v>
      </c>
      <c r="P117" s="60"/>
      <c r="Q117" s="60"/>
      <c r="R117" s="60"/>
      <c r="S117" s="60">
        <f t="shared" si="21"/>
        <v>600</v>
      </c>
      <c r="T117" s="89"/>
      <c r="U117" s="27"/>
      <c r="V117" s="28"/>
    </row>
    <row r="118" spans="1:23" s="23" customFormat="1" ht="33.6">
      <c r="A118" s="54" t="s">
        <v>273</v>
      </c>
      <c r="B118" s="45" t="s">
        <v>206</v>
      </c>
      <c r="C118" s="45" t="s">
        <v>33</v>
      </c>
      <c r="D118" s="54">
        <v>2023</v>
      </c>
      <c r="E118" s="54">
        <v>2024</v>
      </c>
      <c r="F118" s="54" t="s">
        <v>207</v>
      </c>
      <c r="G118" s="60">
        <v>2676.96</v>
      </c>
      <c r="H118" s="60">
        <v>76.959999999999994</v>
      </c>
      <c r="I118" s="60"/>
      <c r="J118" s="60"/>
      <c r="K118" s="60"/>
      <c r="L118" s="60">
        <f>H118</f>
        <v>76.959999999999994</v>
      </c>
      <c r="M118" s="60">
        <f t="shared" si="18"/>
        <v>76.959999999999994</v>
      </c>
      <c r="N118" s="136" t="s">
        <v>359</v>
      </c>
      <c r="O118" s="136" t="s">
        <v>359</v>
      </c>
      <c r="P118" s="136"/>
      <c r="Q118" s="136"/>
      <c r="R118" s="136"/>
      <c r="S118" s="60">
        <f t="shared" si="21"/>
        <v>76.959999999999994</v>
      </c>
      <c r="T118" s="89"/>
      <c r="U118" s="27"/>
      <c r="V118" s="28"/>
      <c r="W118" s="29"/>
    </row>
    <row r="119" spans="1:23" s="23" customFormat="1" ht="16.8">
      <c r="A119" s="53" t="s">
        <v>110</v>
      </c>
      <c r="B119" s="47" t="s">
        <v>64</v>
      </c>
      <c r="C119" s="47"/>
      <c r="D119" s="53"/>
      <c r="E119" s="53"/>
      <c r="F119" s="53"/>
      <c r="G119" s="30">
        <f>G120+G121+G122</f>
        <v>850</v>
      </c>
      <c r="H119" s="30">
        <f t="shared" ref="H119:T119" si="25">H120+H121+H122</f>
        <v>850</v>
      </c>
      <c r="I119" s="30">
        <f t="shared" si="25"/>
        <v>0</v>
      </c>
      <c r="J119" s="30">
        <f t="shared" si="25"/>
        <v>850</v>
      </c>
      <c r="K119" s="30">
        <f t="shared" si="25"/>
        <v>0</v>
      </c>
      <c r="L119" s="30">
        <f t="shared" si="25"/>
        <v>0</v>
      </c>
      <c r="M119" s="30">
        <f t="shared" si="18"/>
        <v>850</v>
      </c>
      <c r="N119" s="30">
        <f t="shared" si="25"/>
        <v>845</v>
      </c>
      <c r="O119" s="30">
        <f t="shared" si="25"/>
        <v>845</v>
      </c>
      <c r="P119" s="30">
        <f t="shared" si="25"/>
        <v>0</v>
      </c>
      <c r="Q119" s="30">
        <f t="shared" si="25"/>
        <v>0</v>
      </c>
      <c r="R119" s="30">
        <f t="shared" si="25"/>
        <v>5</v>
      </c>
      <c r="S119" s="60">
        <f t="shared" si="21"/>
        <v>845</v>
      </c>
      <c r="T119" s="30">
        <f t="shared" si="25"/>
        <v>0</v>
      </c>
      <c r="U119" s="34"/>
      <c r="V119" s="22"/>
    </row>
    <row r="120" spans="1:23" s="23" customFormat="1" ht="16.8">
      <c r="A120" s="53">
        <v>1</v>
      </c>
      <c r="B120" s="47" t="s">
        <v>145</v>
      </c>
      <c r="C120" s="47"/>
      <c r="D120" s="53"/>
      <c r="E120" s="53"/>
      <c r="F120" s="53"/>
      <c r="G120" s="30"/>
      <c r="H120" s="30"/>
      <c r="I120" s="30"/>
      <c r="J120" s="30"/>
      <c r="K120" s="30"/>
      <c r="L120" s="30"/>
      <c r="M120" s="30">
        <f t="shared" si="18"/>
        <v>0</v>
      </c>
      <c r="N120" s="30"/>
      <c r="O120" s="30"/>
      <c r="P120" s="30"/>
      <c r="Q120" s="30"/>
      <c r="R120" s="30"/>
      <c r="S120" s="60">
        <f t="shared" si="21"/>
        <v>0</v>
      </c>
      <c r="T120" s="90"/>
      <c r="U120" s="34"/>
      <c r="V120" s="22"/>
    </row>
    <row r="121" spans="1:23" s="23" customFormat="1" ht="16.8">
      <c r="A121" s="53">
        <v>2</v>
      </c>
      <c r="B121" s="47" t="s">
        <v>99</v>
      </c>
      <c r="C121" s="47"/>
      <c r="D121" s="53"/>
      <c r="E121" s="53"/>
      <c r="F121" s="53"/>
      <c r="G121" s="30"/>
      <c r="H121" s="30"/>
      <c r="I121" s="30"/>
      <c r="J121" s="30"/>
      <c r="K121" s="30"/>
      <c r="L121" s="30"/>
      <c r="M121" s="30">
        <f t="shared" si="18"/>
        <v>0</v>
      </c>
      <c r="N121" s="30"/>
      <c r="O121" s="30"/>
      <c r="P121" s="30"/>
      <c r="Q121" s="30"/>
      <c r="R121" s="30"/>
      <c r="S121" s="60">
        <f t="shared" si="21"/>
        <v>0</v>
      </c>
      <c r="T121" s="90"/>
      <c r="U121" s="34"/>
      <c r="V121" s="22"/>
    </row>
    <row r="122" spans="1:23" s="29" customFormat="1" ht="16.8">
      <c r="A122" s="53">
        <v>3</v>
      </c>
      <c r="B122" s="47" t="s">
        <v>100</v>
      </c>
      <c r="C122" s="47"/>
      <c r="D122" s="53"/>
      <c r="E122" s="53"/>
      <c r="F122" s="53"/>
      <c r="G122" s="30">
        <f>G123</f>
        <v>850</v>
      </c>
      <c r="H122" s="30">
        <f t="shared" ref="H122:T122" si="26">H123</f>
        <v>850</v>
      </c>
      <c r="I122" s="30">
        <f t="shared" si="26"/>
        <v>0</v>
      </c>
      <c r="J122" s="30">
        <f t="shared" si="26"/>
        <v>850</v>
      </c>
      <c r="K122" s="30">
        <f t="shared" si="26"/>
        <v>0</v>
      </c>
      <c r="L122" s="30">
        <f t="shared" si="26"/>
        <v>0</v>
      </c>
      <c r="M122" s="30">
        <f t="shared" si="18"/>
        <v>850</v>
      </c>
      <c r="N122" s="30">
        <f t="shared" si="26"/>
        <v>845</v>
      </c>
      <c r="O122" s="30">
        <f t="shared" si="26"/>
        <v>845</v>
      </c>
      <c r="P122" s="30">
        <f t="shared" si="26"/>
        <v>0</v>
      </c>
      <c r="Q122" s="30">
        <f t="shared" si="26"/>
        <v>0</v>
      </c>
      <c r="R122" s="30">
        <f t="shared" si="26"/>
        <v>5</v>
      </c>
      <c r="S122" s="60">
        <f t="shared" si="21"/>
        <v>845</v>
      </c>
      <c r="T122" s="30">
        <f t="shared" si="26"/>
        <v>0</v>
      </c>
      <c r="U122" s="34"/>
      <c r="V122" s="22"/>
      <c r="W122" s="23"/>
    </row>
    <row r="123" spans="1:23" s="23" customFormat="1" ht="33.6">
      <c r="A123" s="54" t="s">
        <v>256</v>
      </c>
      <c r="B123" s="45" t="s">
        <v>65</v>
      </c>
      <c r="C123" s="45" t="s">
        <v>31</v>
      </c>
      <c r="D123" s="54">
        <v>2021</v>
      </c>
      <c r="E123" s="54">
        <v>2022</v>
      </c>
      <c r="F123" s="54" t="s">
        <v>66</v>
      </c>
      <c r="G123" s="60">
        <v>850</v>
      </c>
      <c r="H123" s="60">
        <v>850</v>
      </c>
      <c r="I123" s="60"/>
      <c r="J123" s="60">
        <v>850</v>
      </c>
      <c r="K123" s="60"/>
      <c r="L123" s="60"/>
      <c r="M123" s="60">
        <f t="shared" si="18"/>
        <v>850</v>
      </c>
      <c r="N123" s="60">
        <v>845</v>
      </c>
      <c r="O123" s="60">
        <v>845</v>
      </c>
      <c r="P123" s="60"/>
      <c r="Q123" s="60"/>
      <c r="R123" s="60">
        <v>5</v>
      </c>
      <c r="S123" s="60">
        <f>M123-R123</f>
        <v>845</v>
      </c>
      <c r="T123" s="89"/>
      <c r="U123" s="27"/>
      <c r="V123" s="28"/>
      <c r="W123" s="29"/>
    </row>
    <row r="124" spans="1:23" s="23" customFormat="1" ht="16.8">
      <c r="A124" s="53" t="s">
        <v>289</v>
      </c>
      <c r="B124" s="47" t="s">
        <v>57</v>
      </c>
      <c r="C124" s="47"/>
      <c r="D124" s="53"/>
      <c r="E124" s="53"/>
      <c r="F124" s="53"/>
      <c r="G124" s="30">
        <f>G125+G127+G129</f>
        <v>3253.991</v>
      </c>
      <c r="H124" s="30">
        <f t="shared" ref="H124:T124" si="27">H125+H127+H129</f>
        <v>3253.991</v>
      </c>
      <c r="I124" s="30">
        <f t="shared" si="27"/>
        <v>1200</v>
      </c>
      <c r="J124" s="30">
        <f t="shared" si="27"/>
        <v>200</v>
      </c>
      <c r="K124" s="30">
        <f t="shared" si="27"/>
        <v>963</v>
      </c>
      <c r="L124" s="30">
        <f t="shared" si="27"/>
        <v>116</v>
      </c>
      <c r="M124" s="30">
        <f t="shared" si="18"/>
        <v>2479</v>
      </c>
      <c r="N124" s="30">
        <f t="shared" si="27"/>
        <v>600</v>
      </c>
      <c r="O124" s="30">
        <f t="shared" si="27"/>
        <v>600</v>
      </c>
      <c r="P124" s="30">
        <f t="shared" si="27"/>
        <v>400</v>
      </c>
      <c r="Q124" s="30">
        <f t="shared" si="27"/>
        <v>0</v>
      </c>
      <c r="R124" s="30">
        <f t="shared" si="27"/>
        <v>1142</v>
      </c>
      <c r="S124" s="30">
        <f t="shared" si="27"/>
        <v>1337</v>
      </c>
      <c r="T124" s="30">
        <f t="shared" si="27"/>
        <v>621</v>
      </c>
      <c r="U124" s="34"/>
      <c r="V124" s="22"/>
    </row>
    <row r="125" spans="1:23" s="23" customFormat="1" ht="16.8">
      <c r="A125" s="53">
        <v>1</v>
      </c>
      <c r="B125" s="47" t="s">
        <v>145</v>
      </c>
      <c r="C125" s="47"/>
      <c r="D125" s="53"/>
      <c r="E125" s="53"/>
      <c r="F125" s="53"/>
      <c r="G125" s="30">
        <f>G126</f>
        <v>151.99100000000001</v>
      </c>
      <c r="H125" s="30">
        <f t="shared" ref="H125:T125" si="28">H126</f>
        <v>151.99100000000001</v>
      </c>
      <c r="I125" s="30">
        <f t="shared" si="28"/>
        <v>0</v>
      </c>
      <c r="J125" s="30">
        <f t="shared" si="28"/>
        <v>0</v>
      </c>
      <c r="K125" s="30">
        <f t="shared" si="28"/>
        <v>0</v>
      </c>
      <c r="L125" s="30">
        <f t="shared" si="28"/>
        <v>116</v>
      </c>
      <c r="M125" s="30">
        <f t="shared" si="18"/>
        <v>116</v>
      </c>
      <c r="N125" s="30" t="str">
        <f t="shared" si="28"/>
        <v>0</v>
      </c>
      <c r="O125" s="30" t="str">
        <f t="shared" si="28"/>
        <v>0</v>
      </c>
      <c r="P125" s="30">
        <f t="shared" si="28"/>
        <v>0</v>
      </c>
      <c r="Q125" s="30">
        <f t="shared" si="28"/>
        <v>0</v>
      </c>
      <c r="R125" s="30">
        <f t="shared" si="28"/>
        <v>0</v>
      </c>
      <c r="S125" s="60">
        <f t="shared" si="21"/>
        <v>116</v>
      </c>
      <c r="T125" s="30">
        <f t="shared" si="28"/>
        <v>0</v>
      </c>
      <c r="U125" s="34"/>
      <c r="V125" s="22"/>
    </row>
    <row r="126" spans="1:23" s="23" customFormat="1" ht="33.6">
      <c r="A126" s="54" t="s">
        <v>240</v>
      </c>
      <c r="B126" s="45" t="s">
        <v>230</v>
      </c>
      <c r="C126" s="45" t="s">
        <v>33</v>
      </c>
      <c r="D126" s="54">
        <v>2014</v>
      </c>
      <c r="E126" s="54">
        <v>2015</v>
      </c>
      <c r="F126" s="54" t="s">
        <v>231</v>
      </c>
      <c r="G126" s="60">
        <v>151.99100000000001</v>
      </c>
      <c r="H126" s="60">
        <f>G126</f>
        <v>151.99100000000001</v>
      </c>
      <c r="I126" s="60"/>
      <c r="J126" s="60"/>
      <c r="K126" s="60"/>
      <c r="L126" s="60">
        <v>116</v>
      </c>
      <c r="M126" s="60">
        <f t="shared" si="18"/>
        <v>116</v>
      </c>
      <c r="N126" s="136" t="s">
        <v>359</v>
      </c>
      <c r="O126" s="136" t="s">
        <v>359</v>
      </c>
      <c r="P126" s="136"/>
      <c r="Q126" s="136"/>
      <c r="R126" s="136"/>
      <c r="S126" s="60">
        <f t="shared" si="21"/>
        <v>116</v>
      </c>
      <c r="T126" s="90"/>
      <c r="U126" s="34"/>
      <c r="V126" s="22"/>
    </row>
    <row r="127" spans="1:23" s="23" customFormat="1" ht="16.8">
      <c r="A127" s="53">
        <v>2</v>
      </c>
      <c r="B127" s="47" t="s">
        <v>99</v>
      </c>
      <c r="C127" s="47"/>
      <c r="D127" s="53"/>
      <c r="E127" s="53"/>
      <c r="F127" s="53"/>
      <c r="G127" s="30">
        <f>G128</f>
        <v>639</v>
      </c>
      <c r="H127" s="30">
        <f t="shared" ref="H127:T127" si="29">H128</f>
        <v>639</v>
      </c>
      <c r="I127" s="30">
        <f t="shared" si="29"/>
        <v>0</v>
      </c>
      <c r="J127" s="30">
        <f t="shared" si="29"/>
        <v>200</v>
      </c>
      <c r="K127" s="30">
        <f t="shared" si="29"/>
        <v>0</v>
      </c>
      <c r="L127" s="30">
        <f t="shared" si="29"/>
        <v>0</v>
      </c>
      <c r="M127" s="30">
        <f t="shared" si="18"/>
        <v>200</v>
      </c>
      <c r="N127" s="30" t="str">
        <f t="shared" si="29"/>
        <v>0</v>
      </c>
      <c r="O127" s="30" t="str">
        <f t="shared" si="29"/>
        <v>0</v>
      </c>
      <c r="P127" s="30">
        <f t="shared" si="29"/>
        <v>0</v>
      </c>
      <c r="Q127" s="30">
        <f t="shared" si="29"/>
        <v>0</v>
      </c>
      <c r="R127" s="30">
        <f t="shared" si="29"/>
        <v>0</v>
      </c>
      <c r="S127" s="60">
        <f t="shared" si="21"/>
        <v>200</v>
      </c>
      <c r="T127" s="30">
        <f t="shared" si="29"/>
        <v>0</v>
      </c>
      <c r="U127" s="34"/>
      <c r="V127" s="22"/>
    </row>
    <row r="128" spans="1:23" s="23" customFormat="1" ht="50.4">
      <c r="A128" s="54" t="s">
        <v>254</v>
      </c>
      <c r="B128" s="45" t="s">
        <v>144</v>
      </c>
      <c r="C128" s="45" t="s">
        <v>31</v>
      </c>
      <c r="D128" s="54">
        <v>2019</v>
      </c>
      <c r="E128" s="54">
        <v>2025</v>
      </c>
      <c r="F128" s="54" t="s">
        <v>146</v>
      </c>
      <c r="G128" s="60">
        <v>639</v>
      </c>
      <c r="H128" s="60">
        <v>639</v>
      </c>
      <c r="I128" s="60"/>
      <c r="J128" s="60">
        <v>200</v>
      </c>
      <c r="K128" s="60"/>
      <c r="L128" s="60"/>
      <c r="M128" s="60">
        <f t="shared" si="18"/>
        <v>200</v>
      </c>
      <c r="N128" s="136" t="s">
        <v>359</v>
      </c>
      <c r="O128" s="136" t="s">
        <v>359</v>
      </c>
      <c r="P128" s="136"/>
      <c r="Q128" s="136"/>
      <c r="R128" s="136"/>
      <c r="S128" s="60">
        <f t="shared" si="21"/>
        <v>200</v>
      </c>
      <c r="T128" s="90"/>
      <c r="U128" s="34"/>
      <c r="V128" s="22"/>
    </row>
    <row r="129" spans="1:29" s="29" customFormat="1" ht="16.8">
      <c r="A129" s="53">
        <v>3</v>
      </c>
      <c r="B129" s="47" t="s">
        <v>100</v>
      </c>
      <c r="C129" s="47"/>
      <c r="D129" s="53"/>
      <c r="E129" s="53"/>
      <c r="F129" s="53"/>
      <c r="G129" s="30">
        <f>SUM(G130:G131)</f>
        <v>2463</v>
      </c>
      <c r="H129" s="30">
        <f t="shared" ref="H129:T129" si="30">SUM(H130:H131)</f>
        <v>2463</v>
      </c>
      <c r="I129" s="30">
        <f t="shared" si="30"/>
        <v>1200</v>
      </c>
      <c r="J129" s="30">
        <f t="shared" si="30"/>
        <v>0</v>
      </c>
      <c r="K129" s="30">
        <f t="shared" si="30"/>
        <v>963</v>
      </c>
      <c r="L129" s="30">
        <f t="shared" si="30"/>
        <v>0</v>
      </c>
      <c r="M129" s="30">
        <f t="shared" si="18"/>
        <v>2163</v>
      </c>
      <c r="N129" s="30">
        <f t="shared" si="30"/>
        <v>600</v>
      </c>
      <c r="O129" s="30">
        <f t="shared" si="30"/>
        <v>600</v>
      </c>
      <c r="P129" s="30">
        <f t="shared" si="30"/>
        <v>400</v>
      </c>
      <c r="Q129" s="30">
        <f t="shared" si="30"/>
        <v>0</v>
      </c>
      <c r="R129" s="30">
        <f t="shared" si="30"/>
        <v>1142</v>
      </c>
      <c r="S129" s="30">
        <f t="shared" si="30"/>
        <v>1021</v>
      </c>
      <c r="T129" s="30">
        <f t="shared" si="30"/>
        <v>621</v>
      </c>
      <c r="U129" s="34"/>
      <c r="V129" s="22"/>
      <c r="W129" s="23"/>
    </row>
    <row r="130" spans="1:29" s="128" customFormat="1" ht="50.4">
      <c r="A130" s="54" t="s">
        <v>256</v>
      </c>
      <c r="B130" s="45" t="s">
        <v>58</v>
      </c>
      <c r="C130" s="45" t="s">
        <v>30</v>
      </c>
      <c r="D130" s="54">
        <v>2022</v>
      </c>
      <c r="E130" s="54">
        <v>2026</v>
      </c>
      <c r="F130" s="54" t="s">
        <v>59</v>
      </c>
      <c r="G130" s="60">
        <v>1500</v>
      </c>
      <c r="H130" s="60">
        <v>1500</v>
      </c>
      <c r="I130" s="60">
        <v>1200</v>
      </c>
      <c r="J130" s="60"/>
      <c r="K130" s="60"/>
      <c r="L130" s="60"/>
      <c r="M130" s="60">
        <f t="shared" si="18"/>
        <v>1200</v>
      </c>
      <c r="N130" s="136" t="s">
        <v>359</v>
      </c>
      <c r="O130" s="136" t="s">
        <v>359</v>
      </c>
      <c r="P130" s="136">
        <v>400</v>
      </c>
      <c r="Q130" s="136"/>
      <c r="R130" s="136">
        <f>I130-P130</f>
        <v>800</v>
      </c>
      <c r="S130" s="60">
        <f t="shared" si="21"/>
        <v>400</v>
      </c>
      <c r="T130" s="89"/>
      <c r="U130" s="27">
        <f>N130+P130</f>
        <v>400</v>
      </c>
      <c r="V130" s="127"/>
    </row>
    <row r="131" spans="1:29" s="156" customFormat="1" ht="50.4">
      <c r="A131" s="54" t="s">
        <v>257</v>
      </c>
      <c r="B131" s="45" t="s">
        <v>129</v>
      </c>
      <c r="C131" s="45" t="s">
        <v>32</v>
      </c>
      <c r="D131" s="54">
        <v>2023</v>
      </c>
      <c r="E131" s="54">
        <v>2025</v>
      </c>
      <c r="F131" s="54" t="s">
        <v>130</v>
      </c>
      <c r="G131" s="60">
        <v>963</v>
      </c>
      <c r="H131" s="60">
        <v>963</v>
      </c>
      <c r="I131" s="60"/>
      <c r="J131" s="60"/>
      <c r="K131" s="60">
        <f>H131</f>
        <v>963</v>
      </c>
      <c r="L131" s="60"/>
      <c r="M131" s="60">
        <f t="shared" si="18"/>
        <v>963</v>
      </c>
      <c r="N131" s="60">
        <v>600</v>
      </c>
      <c r="O131" s="60">
        <v>600</v>
      </c>
      <c r="P131" s="136" t="s">
        <v>359</v>
      </c>
      <c r="Q131" s="60"/>
      <c r="R131" s="60">
        <f>K131-621</f>
        <v>342</v>
      </c>
      <c r="S131" s="60">
        <f t="shared" si="21"/>
        <v>621</v>
      </c>
      <c r="T131" s="89">
        <v>621</v>
      </c>
      <c r="U131" s="27"/>
      <c r="V131" s="127"/>
      <c r="W131" s="128"/>
    </row>
    <row r="132" spans="1:29" s="23" customFormat="1" ht="16.8">
      <c r="A132" s="53" t="s">
        <v>9</v>
      </c>
      <c r="B132" s="47" t="s">
        <v>172</v>
      </c>
      <c r="C132" s="47"/>
      <c r="D132" s="53"/>
      <c r="E132" s="53"/>
      <c r="F132" s="53"/>
      <c r="G132" s="30">
        <f>G133+G135+G136</f>
        <v>968</v>
      </c>
      <c r="H132" s="30">
        <f t="shared" ref="H132:T132" si="31">H133+H135+H136</f>
        <v>968</v>
      </c>
      <c r="I132" s="30">
        <f t="shared" si="31"/>
        <v>0</v>
      </c>
      <c r="J132" s="30">
        <f t="shared" si="31"/>
        <v>49</v>
      </c>
      <c r="K132" s="30">
        <f t="shared" si="31"/>
        <v>500</v>
      </c>
      <c r="L132" s="30">
        <f t="shared" si="31"/>
        <v>0</v>
      </c>
      <c r="M132" s="30">
        <f t="shared" si="18"/>
        <v>549</v>
      </c>
      <c r="N132" s="30">
        <f t="shared" si="31"/>
        <v>200</v>
      </c>
      <c r="O132" s="30">
        <f t="shared" si="31"/>
        <v>200</v>
      </c>
      <c r="P132" s="30">
        <f t="shared" si="31"/>
        <v>0</v>
      </c>
      <c r="Q132" s="30">
        <f t="shared" si="31"/>
        <v>0</v>
      </c>
      <c r="R132" s="30">
        <f t="shared" si="31"/>
        <v>0</v>
      </c>
      <c r="S132" s="60">
        <f t="shared" si="21"/>
        <v>549</v>
      </c>
      <c r="T132" s="30">
        <f t="shared" si="31"/>
        <v>0</v>
      </c>
      <c r="U132" s="34"/>
      <c r="V132" s="22"/>
    </row>
    <row r="133" spans="1:29" s="29" customFormat="1" ht="16.8">
      <c r="A133" s="53">
        <v>1</v>
      </c>
      <c r="B133" s="47" t="s">
        <v>145</v>
      </c>
      <c r="C133" s="47"/>
      <c r="D133" s="53"/>
      <c r="E133" s="53"/>
      <c r="F133" s="53"/>
      <c r="G133" s="30">
        <f>G134</f>
        <v>468</v>
      </c>
      <c r="H133" s="30">
        <f t="shared" ref="H133:O133" si="32">H134</f>
        <v>468</v>
      </c>
      <c r="I133" s="30">
        <f t="shared" si="32"/>
        <v>0</v>
      </c>
      <c r="J133" s="30">
        <f t="shared" si="32"/>
        <v>49</v>
      </c>
      <c r="K133" s="30">
        <f t="shared" si="32"/>
        <v>0</v>
      </c>
      <c r="L133" s="30">
        <f t="shared" si="32"/>
        <v>0</v>
      </c>
      <c r="M133" s="30">
        <f t="shared" si="18"/>
        <v>49</v>
      </c>
      <c r="N133" s="30" t="str">
        <f t="shared" si="32"/>
        <v>0</v>
      </c>
      <c r="O133" s="30" t="str">
        <f t="shared" si="32"/>
        <v>0</v>
      </c>
      <c r="P133" s="30"/>
      <c r="Q133" s="30"/>
      <c r="R133" s="30"/>
      <c r="S133" s="60">
        <f t="shared" si="21"/>
        <v>49</v>
      </c>
      <c r="T133" s="90"/>
      <c r="U133" s="34"/>
      <c r="V133" s="22"/>
      <c r="W133" s="23"/>
    </row>
    <row r="134" spans="1:29" s="23" customFormat="1" ht="50.4">
      <c r="A134" s="54" t="s">
        <v>240</v>
      </c>
      <c r="B134" s="46" t="s">
        <v>149</v>
      </c>
      <c r="C134" s="46" t="s">
        <v>31</v>
      </c>
      <c r="D134" s="55" t="s">
        <v>151</v>
      </c>
      <c r="E134" s="55" t="s">
        <v>152</v>
      </c>
      <c r="F134" s="131" t="s">
        <v>150</v>
      </c>
      <c r="G134" s="97">
        <v>468</v>
      </c>
      <c r="H134" s="61">
        <v>468</v>
      </c>
      <c r="I134" s="44"/>
      <c r="J134" s="44">
        <v>49</v>
      </c>
      <c r="K134" s="44"/>
      <c r="L134" s="44"/>
      <c r="M134" s="60">
        <f t="shared" si="18"/>
        <v>49</v>
      </c>
      <c r="N134" s="136" t="s">
        <v>359</v>
      </c>
      <c r="O134" s="136" t="s">
        <v>359</v>
      </c>
      <c r="P134" s="136"/>
      <c r="Q134" s="136"/>
      <c r="R134" s="136"/>
      <c r="S134" s="60">
        <f t="shared" si="21"/>
        <v>49</v>
      </c>
      <c r="T134" s="88"/>
      <c r="U134" s="27"/>
      <c r="V134" s="28"/>
      <c r="W134" s="29"/>
    </row>
    <row r="135" spans="1:29" s="23" customFormat="1" ht="16.8">
      <c r="A135" s="53">
        <v>2</v>
      </c>
      <c r="B135" s="47" t="s">
        <v>99</v>
      </c>
      <c r="C135" s="47"/>
      <c r="D135" s="53"/>
      <c r="E135" s="53"/>
      <c r="F135" s="53"/>
      <c r="G135" s="30"/>
      <c r="H135" s="30"/>
      <c r="I135" s="30"/>
      <c r="J135" s="30"/>
      <c r="K135" s="60"/>
      <c r="L135" s="30"/>
      <c r="M135" s="60">
        <f t="shared" si="18"/>
        <v>0</v>
      </c>
      <c r="N135" s="30"/>
      <c r="O135" s="30"/>
      <c r="P135" s="30"/>
      <c r="Q135" s="30"/>
      <c r="R135" s="30"/>
      <c r="S135" s="60">
        <f t="shared" si="21"/>
        <v>0</v>
      </c>
      <c r="T135" s="90"/>
      <c r="U135" s="34"/>
      <c r="V135" s="22"/>
    </row>
    <row r="136" spans="1:29" s="23" customFormat="1" ht="16.8">
      <c r="A136" s="53">
        <v>3</v>
      </c>
      <c r="B136" s="47" t="s">
        <v>100</v>
      </c>
      <c r="C136" s="47"/>
      <c r="D136" s="53"/>
      <c r="E136" s="53"/>
      <c r="F136" s="53"/>
      <c r="G136" s="30">
        <f>G137</f>
        <v>500</v>
      </c>
      <c r="H136" s="30">
        <f t="shared" ref="H136:O136" si="33">H137</f>
        <v>500</v>
      </c>
      <c r="I136" s="30">
        <f t="shared" si="33"/>
        <v>0</v>
      </c>
      <c r="J136" s="30">
        <f t="shared" si="33"/>
        <v>0</v>
      </c>
      <c r="K136" s="30">
        <f t="shared" si="33"/>
        <v>500</v>
      </c>
      <c r="L136" s="30">
        <f t="shared" si="33"/>
        <v>0</v>
      </c>
      <c r="M136" s="30">
        <f t="shared" si="18"/>
        <v>500</v>
      </c>
      <c r="N136" s="30">
        <f t="shared" si="33"/>
        <v>200</v>
      </c>
      <c r="O136" s="30">
        <f t="shared" si="33"/>
        <v>200</v>
      </c>
      <c r="P136" s="30"/>
      <c r="Q136" s="30"/>
      <c r="R136" s="30"/>
      <c r="S136" s="60">
        <f t="shared" si="21"/>
        <v>500</v>
      </c>
      <c r="T136" s="89"/>
      <c r="U136" s="27"/>
      <c r="V136" s="22"/>
    </row>
    <row r="137" spans="1:29" s="33" customFormat="1" ht="33.6">
      <c r="A137" s="54" t="s">
        <v>256</v>
      </c>
      <c r="B137" s="46" t="s">
        <v>138</v>
      </c>
      <c r="C137" s="46" t="s">
        <v>32</v>
      </c>
      <c r="D137" s="55" t="s">
        <v>42</v>
      </c>
      <c r="E137" s="55" t="s">
        <v>62</v>
      </c>
      <c r="F137" s="131" t="s">
        <v>139</v>
      </c>
      <c r="G137" s="97">
        <v>500</v>
      </c>
      <c r="H137" s="61">
        <v>500</v>
      </c>
      <c r="I137" s="44"/>
      <c r="J137" s="44"/>
      <c r="K137" s="44">
        <v>500</v>
      </c>
      <c r="L137" s="44"/>
      <c r="M137" s="60">
        <f t="shared" si="18"/>
        <v>500</v>
      </c>
      <c r="N137" s="60">
        <v>200</v>
      </c>
      <c r="O137" s="60">
        <v>200</v>
      </c>
      <c r="P137" s="60"/>
      <c r="Q137" s="60"/>
      <c r="R137" s="60"/>
      <c r="S137" s="60">
        <f t="shared" si="21"/>
        <v>500</v>
      </c>
      <c r="T137" s="88"/>
      <c r="U137" s="27"/>
      <c r="V137" s="22"/>
      <c r="W137" s="23"/>
      <c r="AC137" s="11"/>
    </row>
    <row r="138" spans="1:29" s="33" customFormat="1" ht="16.8">
      <c r="A138" s="96" t="s">
        <v>10</v>
      </c>
      <c r="B138" s="48" t="s">
        <v>18</v>
      </c>
      <c r="C138" s="48"/>
      <c r="D138" s="56"/>
      <c r="E138" s="56"/>
      <c r="F138" s="132"/>
      <c r="G138" s="98">
        <f>G139+G142+G146</f>
        <v>14955.545</v>
      </c>
      <c r="H138" s="98">
        <f t="shared" ref="H138:T138" si="34">H139+H142+H146</f>
        <v>13088.545</v>
      </c>
      <c r="I138" s="98">
        <f t="shared" si="34"/>
        <v>169.86799999999999</v>
      </c>
      <c r="J138" s="98">
        <f t="shared" si="34"/>
        <v>7352</v>
      </c>
      <c r="K138" s="98">
        <f t="shared" si="34"/>
        <v>4000</v>
      </c>
      <c r="L138" s="98">
        <f t="shared" si="34"/>
        <v>0</v>
      </c>
      <c r="M138" s="30">
        <f t="shared" si="18"/>
        <v>11521.868</v>
      </c>
      <c r="N138" s="98">
        <f t="shared" si="34"/>
        <v>6311.5</v>
      </c>
      <c r="O138" s="98">
        <f t="shared" si="34"/>
        <v>6295.5</v>
      </c>
      <c r="P138" s="98">
        <f t="shared" si="34"/>
        <v>0</v>
      </c>
      <c r="Q138" s="98">
        <f t="shared" si="34"/>
        <v>0</v>
      </c>
      <c r="R138" s="98">
        <f t="shared" si="34"/>
        <v>451</v>
      </c>
      <c r="S138" s="98">
        <f t="shared" si="34"/>
        <v>11070.868</v>
      </c>
      <c r="T138" s="98">
        <f t="shared" si="34"/>
        <v>2205</v>
      </c>
      <c r="U138" s="31"/>
      <c r="V138" s="32"/>
      <c r="AC138" s="11"/>
    </row>
    <row r="139" spans="1:29" ht="16.8">
      <c r="A139" s="96">
        <v>1</v>
      </c>
      <c r="B139" s="48" t="s">
        <v>145</v>
      </c>
      <c r="C139" s="48"/>
      <c r="D139" s="56"/>
      <c r="E139" s="56"/>
      <c r="F139" s="132"/>
      <c r="G139" s="98">
        <f>SUM(G140:G141)</f>
        <v>1903.5450000000001</v>
      </c>
      <c r="H139" s="98">
        <f t="shared" ref="H139:S139" si="35">SUM(H140:H141)</f>
        <v>1603.5450000000001</v>
      </c>
      <c r="I139" s="98">
        <f t="shared" si="35"/>
        <v>36.868000000000002</v>
      </c>
      <c r="J139" s="98">
        <f t="shared" si="35"/>
        <v>0</v>
      </c>
      <c r="K139" s="98">
        <f t="shared" si="35"/>
        <v>0</v>
      </c>
      <c r="L139" s="98">
        <f t="shared" si="35"/>
        <v>0</v>
      </c>
      <c r="M139" s="98">
        <f t="shared" si="35"/>
        <v>36.868000000000002</v>
      </c>
      <c r="N139" s="98">
        <f t="shared" si="35"/>
        <v>0</v>
      </c>
      <c r="O139" s="98">
        <f t="shared" si="35"/>
        <v>0</v>
      </c>
      <c r="P139" s="98">
        <f t="shared" si="35"/>
        <v>0</v>
      </c>
      <c r="Q139" s="98">
        <f t="shared" si="35"/>
        <v>0</v>
      </c>
      <c r="R139" s="98">
        <f t="shared" si="35"/>
        <v>37</v>
      </c>
      <c r="S139" s="98">
        <f t="shared" si="35"/>
        <v>-0.13199999999999878</v>
      </c>
      <c r="T139" s="98">
        <f t="shared" ref="T139" si="36">SUM(T140:T141)</f>
        <v>0</v>
      </c>
      <c r="U139" s="31"/>
      <c r="V139" s="32"/>
      <c r="W139" s="33"/>
      <c r="AC139" s="36"/>
    </row>
    <row r="140" spans="1:29" ht="33.6">
      <c r="A140" s="91" t="s">
        <v>240</v>
      </c>
      <c r="B140" s="46" t="s">
        <v>183</v>
      </c>
      <c r="C140" s="46" t="s">
        <v>30</v>
      </c>
      <c r="D140" s="55" t="s">
        <v>184</v>
      </c>
      <c r="E140" s="55" t="s">
        <v>185</v>
      </c>
      <c r="F140" s="131" t="s">
        <v>186</v>
      </c>
      <c r="G140" s="97">
        <v>956.55200000000002</v>
      </c>
      <c r="H140" s="61">
        <f>G140</f>
        <v>956.55200000000002</v>
      </c>
      <c r="I140" s="44">
        <v>4.5970000000000004</v>
      </c>
      <c r="J140" s="44"/>
      <c r="K140" s="44"/>
      <c r="L140" s="44"/>
      <c r="M140" s="60">
        <f t="shared" si="18"/>
        <v>4.5970000000000004</v>
      </c>
      <c r="N140" s="136" t="s">
        <v>359</v>
      </c>
      <c r="O140" s="136" t="s">
        <v>359</v>
      </c>
      <c r="P140" s="136"/>
      <c r="Q140" s="136"/>
      <c r="R140" s="136">
        <v>5</v>
      </c>
      <c r="S140" s="60">
        <f t="shared" si="21"/>
        <v>-0.40299999999999958</v>
      </c>
      <c r="T140" s="88"/>
      <c r="U140" s="99">
        <f t="shared" ref="U140:U141" si="37">N140+P140</f>
        <v>0</v>
      </c>
      <c r="AC140" s="36"/>
    </row>
    <row r="141" spans="1:29" s="33" customFormat="1" ht="50.4">
      <c r="A141" s="91" t="s">
        <v>241</v>
      </c>
      <c r="B141" s="46" t="s">
        <v>196</v>
      </c>
      <c r="C141" s="46" t="s">
        <v>30</v>
      </c>
      <c r="D141" s="55" t="s">
        <v>152</v>
      </c>
      <c r="E141" s="55" t="s">
        <v>197</v>
      </c>
      <c r="F141" s="131" t="s">
        <v>338</v>
      </c>
      <c r="G141" s="97">
        <v>946.99300000000005</v>
      </c>
      <c r="H141" s="61">
        <v>646.99300000000005</v>
      </c>
      <c r="I141" s="44">
        <v>32.271000000000001</v>
      </c>
      <c r="J141" s="44"/>
      <c r="K141" s="44"/>
      <c r="L141" s="44"/>
      <c r="M141" s="60">
        <f t="shared" si="18"/>
        <v>32.271000000000001</v>
      </c>
      <c r="N141" s="136" t="s">
        <v>359</v>
      </c>
      <c r="O141" s="136" t="s">
        <v>359</v>
      </c>
      <c r="P141" s="136"/>
      <c r="Q141" s="136"/>
      <c r="R141" s="136">
        <v>32</v>
      </c>
      <c r="S141" s="60">
        <f t="shared" si="21"/>
        <v>0.2710000000000008</v>
      </c>
      <c r="T141" s="88"/>
      <c r="U141" s="99">
        <f t="shared" si="37"/>
        <v>0</v>
      </c>
      <c r="V141" s="12"/>
      <c r="W141" s="10"/>
      <c r="AC141" s="11"/>
    </row>
    <row r="142" spans="1:29" ht="16.8">
      <c r="A142" s="96">
        <v>2</v>
      </c>
      <c r="B142" s="48" t="s">
        <v>99</v>
      </c>
      <c r="C142" s="48"/>
      <c r="D142" s="56"/>
      <c r="E142" s="56"/>
      <c r="F142" s="132"/>
      <c r="G142" s="98">
        <f>SUM(G143:G145)</f>
        <v>3162</v>
      </c>
      <c r="H142" s="98">
        <f t="shared" ref="H142:R142" si="38">SUM(H143:H145)</f>
        <v>3162</v>
      </c>
      <c r="I142" s="98">
        <f t="shared" si="38"/>
        <v>0</v>
      </c>
      <c r="J142" s="98">
        <f t="shared" si="38"/>
        <v>3162</v>
      </c>
      <c r="K142" s="98">
        <f t="shared" si="38"/>
        <v>0</v>
      </c>
      <c r="L142" s="98">
        <f t="shared" si="38"/>
        <v>0</v>
      </c>
      <c r="M142" s="98">
        <f t="shared" si="38"/>
        <v>3162</v>
      </c>
      <c r="N142" s="98">
        <f t="shared" si="38"/>
        <v>2100</v>
      </c>
      <c r="O142" s="98">
        <f t="shared" si="38"/>
        <v>2100</v>
      </c>
      <c r="P142" s="98">
        <f t="shared" si="38"/>
        <v>0</v>
      </c>
      <c r="Q142" s="98">
        <f t="shared" si="38"/>
        <v>0</v>
      </c>
      <c r="R142" s="98">
        <f t="shared" si="38"/>
        <v>0</v>
      </c>
      <c r="S142" s="98">
        <f t="shared" ref="S142:T142" si="39">SUM(S143:S145)</f>
        <v>3162</v>
      </c>
      <c r="T142" s="98">
        <f t="shared" si="39"/>
        <v>0</v>
      </c>
      <c r="U142" s="31"/>
      <c r="V142" s="32"/>
      <c r="W142" s="33"/>
      <c r="AC142" s="36"/>
    </row>
    <row r="143" spans="1:29" s="33" customFormat="1" ht="33.6">
      <c r="A143" s="91" t="s">
        <v>254</v>
      </c>
      <c r="B143" s="46" t="s">
        <v>164</v>
      </c>
      <c r="C143" s="46" t="s">
        <v>31</v>
      </c>
      <c r="D143" s="55" t="s">
        <v>167</v>
      </c>
      <c r="E143" s="55" t="s">
        <v>76</v>
      </c>
      <c r="F143" s="131" t="s">
        <v>168</v>
      </c>
      <c r="G143" s="97">
        <v>945</v>
      </c>
      <c r="H143" s="61">
        <v>945</v>
      </c>
      <c r="I143" s="44"/>
      <c r="J143" s="44">
        <v>945</v>
      </c>
      <c r="K143" s="44"/>
      <c r="L143" s="44"/>
      <c r="M143" s="60">
        <f t="shared" ref="M143:M163" si="40">SUM(I143:L143)</f>
        <v>945</v>
      </c>
      <c r="N143" s="60">
        <v>700</v>
      </c>
      <c r="O143" s="60">
        <v>700</v>
      </c>
      <c r="P143" s="60"/>
      <c r="Q143" s="60"/>
      <c r="R143" s="60"/>
      <c r="S143" s="60">
        <f t="shared" si="21"/>
        <v>945</v>
      </c>
      <c r="T143" s="88"/>
      <c r="U143" s="13"/>
      <c r="V143" s="12"/>
      <c r="W143" s="10"/>
      <c r="AC143" s="11"/>
    </row>
    <row r="144" spans="1:29" s="33" customFormat="1" ht="33.6">
      <c r="A144" s="91" t="s">
        <v>255</v>
      </c>
      <c r="B144" s="50" t="s">
        <v>165</v>
      </c>
      <c r="C144" s="50" t="s">
        <v>31</v>
      </c>
      <c r="D144" s="55" t="s">
        <v>167</v>
      </c>
      <c r="E144" s="55" t="s">
        <v>41</v>
      </c>
      <c r="F144" s="54" t="s">
        <v>339</v>
      </c>
      <c r="G144" s="142">
        <v>1093</v>
      </c>
      <c r="H144" s="61">
        <f>G144</f>
        <v>1093</v>
      </c>
      <c r="I144" s="44"/>
      <c r="J144" s="44">
        <v>1093</v>
      </c>
      <c r="K144" s="44"/>
      <c r="L144" s="44"/>
      <c r="M144" s="60">
        <f t="shared" si="40"/>
        <v>1093</v>
      </c>
      <c r="N144" s="60">
        <v>700</v>
      </c>
      <c r="O144" s="60">
        <v>700</v>
      </c>
      <c r="P144" s="60"/>
      <c r="Q144" s="60"/>
      <c r="R144" s="60"/>
      <c r="S144" s="60">
        <f t="shared" si="21"/>
        <v>1093</v>
      </c>
      <c r="T144" s="88"/>
      <c r="U144" s="31"/>
      <c r="V144" s="32"/>
      <c r="AC144" s="11"/>
    </row>
    <row r="145" spans="1:30" s="33" customFormat="1" ht="33.6">
      <c r="A145" s="91" t="s">
        <v>286</v>
      </c>
      <c r="B145" s="50" t="s">
        <v>166</v>
      </c>
      <c r="C145" s="50" t="s">
        <v>31</v>
      </c>
      <c r="D145" s="55" t="s">
        <v>167</v>
      </c>
      <c r="E145" s="55" t="s">
        <v>41</v>
      </c>
      <c r="F145" s="131" t="s">
        <v>169</v>
      </c>
      <c r="G145" s="97">
        <v>1124</v>
      </c>
      <c r="H145" s="61">
        <v>1124</v>
      </c>
      <c r="I145" s="44"/>
      <c r="J145" s="44">
        <v>1124</v>
      </c>
      <c r="K145" s="44"/>
      <c r="L145" s="44"/>
      <c r="M145" s="60">
        <f t="shared" si="40"/>
        <v>1124</v>
      </c>
      <c r="N145" s="60">
        <v>700</v>
      </c>
      <c r="O145" s="60">
        <v>700</v>
      </c>
      <c r="P145" s="60"/>
      <c r="Q145" s="60"/>
      <c r="R145" s="60"/>
      <c r="S145" s="60">
        <f t="shared" si="21"/>
        <v>1124</v>
      </c>
      <c r="T145" s="88"/>
      <c r="U145" s="31"/>
      <c r="V145" s="32"/>
      <c r="AC145" s="11"/>
    </row>
    <row r="146" spans="1:30" s="42" customFormat="1" ht="16.8">
      <c r="A146" s="96">
        <v>3</v>
      </c>
      <c r="B146" s="48" t="s">
        <v>100</v>
      </c>
      <c r="C146" s="48"/>
      <c r="D146" s="56"/>
      <c r="E146" s="56"/>
      <c r="F146" s="132"/>
      <c r="G146" s="98">
        <f>SUM(G147:G153)</f>
        <v>9890</v>
      </c>
      <c r="H146" s="98">
        <f t="shared" ref="H146:S146" si="41">SUM(H147:H153)</f>
        <v>8323</v>
      </c>
      <c r="I146" s="98">
        <f t="shared" si="41"/>
        <v>133</v>
      </c>
      <c r="J146" s="98">
        <f t="shared" si="41"/>
        <v>4190</v>
      </c>
      <c r="K146" s="98">
        <f t="shared" si="41"/>
        <v>4000</v>
      </c>
      <c r="L146" s="98">
        <f t="shared" si="41"/>
        <v>0</v>
      </c>
      <c r="M146" s="98">
        <f t="shared" si="41"/>
        <v>8323</v>
      </c>
      <c r="N146" s="98">
        <f t="shared" si="41"/>
        <v>4211.5</v>
      </c>
      <c r="O146" s="98">
        <f t="shared" si="41"/>
        <v>4195.5</v>
      </c>
      <c r="P146" s="98">
        <f t="shared" si="41"/>
        <v>0</v>
      </c>
      <c r="Q146" s="98">
        <f t="shared" si="41"/>
        <v>0</v>
      </c>
      <c r="R146" s="98">
        <f t="shared" si="41"/>
        <v>414</v>
      </c>
      <c r="S146" s="98">
        <f t="shared" si="41"/>
        <v>7909</v>
      </c>
      <c r="T146" s="98">
        <f t="shared" ref="T146" si="42">SUM(T147:T153)</f>
        <v>2205</v>
      </c>
      <c r="U146" s="31"/>
      <c r="V146" s="32"/>
      <c r="W146" s="33"/>
      <c r="AC146" s="43"/>
    </row>
    <row r="147" spans="1:30" ht="50.4">
      <c r="A147" s="91" t="s">
        <v>256</v>
      </c>
      <c r="B147" s="46" t="s">
        <v>332</v>
      </c>
      <c r="C147" s="46" t="s">
        <v>30</v>
      </c>
      <c r="D147" s="55" t="s">
        <v>41</v>
      </c>
      <c r="E147" s="55" t="s">
        <v>42</v>
      </c>
      <c r="F147" s="131" t="s">
        <v>43</v>
      </c>
      <c r="G147" s="97">
        <v>1700</v>
      </c>
      <c r="H147" s="61">
        <v>133</v>
      </c>
      <c r="I147" s="44">
        <f>H147</f>
        <v>133</v>
      </c>
      <c r="J147" s="44"/>
      <c r="K147" s="44"/>
      <c r="L147" s="44"/>
      <c r="M147" s="60">
        <f t="shared" si="40"/>
        <v>133</v>
      </c>
      <c r="N147" s="60">
        <f>I147</f>
        <v>133</v>
      </c>
      <c r="O147" s="60">
        <f>N147</f>
        <v>133</v>
      </c>
      <c r="P147" s="60"/>
      <c r="Q147" s="60"/>
      <c r="R147" s="60">
        <v>119</v>
      </c>
      <c r="S147" s="60">
        <f t="shared" si="21"/>
        <v>14</v>
      </c>
      <c r="T147" s="88"/>
      <c r="U147" s="99">
        <f>N147+P147</f>
        <v>133</v>
      </c>
      <c r="V147" s="9"/>
      <c r="W147" s="42"/>
      <c r="AC147" s="11"/>
    </row>
    <row r="148" spans="1:30" ht="33.6">
      <c r="A148" s="91" t="s">
        <v>257</v>
      </c>
      <c r="B148" s="46" t="s">
        <v>79</v>
      </c>
      <c r="C148" s="46" t="s">
        <v>31</v>
      </c>
      <c r="D148" s="55" t="s">
        <v>61</v>
      </c>
      <c r="E148" s="55" t="s">
        <v>42</v>
      </c>
      <c r="F148" s="131" t="s">
        <v>77</v>
      </c>
      <c r="G148" s="97">
        <v>1400</v>
      </c>
      <c r="H148" s="61">
        <v>1400</v>
      </c>
      <c r="I148" s="44"/>
      <c r="J148" s="44">
        <f>H148</f>
        <v>1400</v>
      </c>
      <c r="K148" s="44"/>
      <c r="L148" s="44"/>
      <c r="M148" s="60">
        <f t="shared" si="40"/>
        <v>1400</v>
      </c>
      <c r="N148" s="60">
        <v>295</v>
      </c>
      <c r="O148" s="60">
        <v>295</v>
      </c>
      <c r="P148" s="60"/>
      <c r="Q148" s="60"/>
      <c r="R148" s="60"/>
      <c r="S148" s="60">
        <f t="shared" si="21"/>
        <v>1400</v>
      </c>
      <c r="T148" s="88"/>
      <c r="U148" s="13"/>
      <c r="AC148" s="11"/>
    </row>
    <row r="149" spans="1:30" ht="33.6">
      <c r="A149" s="91" t="s">
        <v>258</v>
      </c>
      <c r="B149" s="46" t="s">
        <v>78</v>
      </c>
      <c r="C149" s="46" t="s">
        <v>31</v>
      </c>
      <c r="D149" s="55" t="s">
        <v>61</v>
      </c>
      <c r="E149" s="55" t="s">
        <v>42</v>
      </c>
      <c r="F149" s="131" t="s">
        <v>77</v>
      </c>
      <c r="G149" s="97">
        <v>1300</v>
      </c>
      <c r="H149" s="61">
        <f>G149</f>
        <v>1300</v>
      </c>
      <c r="I149" s="44"/>
      <c r="J149" s="44">
        <f>H149</f>
        <v>1300</v>
      </c>
      <c r="K149" s="44"/>
      <c r="L149" s="44"/>
      <c r="M149" s="60">
        <f t="shared" si="40"/>
        <v>1300</v>
      </c>
      <c r="N149" s="60">
        <v>255</v>
      </c>
      <c r="O149" s="60">
        <v>255</v>
      </c>
      <c r="P149" s="60"/>
      <c r="Q149" s="60"/>
      <c r="R149" s="60"/>
      <c r="S149" s="60">
        <f t="shared" si="21"/>
        <v>1300</v>
      </c>
      <c r="T149" s="88"/>
      <c r="U149" s="13"/>
      <c r="AC149" s="11"/>
    </row>
    <row r="150" spans="1:30" ht="33.6">
      <c r="A150" s="91" t="s">
        <v>259</v>
      </c>
      <c r="B150" s="46" t="s">
        <v>80</v>
      </c>
      <c r="C150" s="46" t="s">
        <v>31</v>
      </c>
      <c r="D150" s="55" t="s">
        <v>61</v>
      </c>
      <c r="E150" s="55" t="s">
        <v>42</v>
      </c>
      <c r="F150" s="131" t="s">
        <v>77</v>
      </c>
      <c r="G150" s="97">
        <v>1200</v>
      </c>
      <c r="H150" s="61">
        <f>G150</f>
        <v>1200</v>
      </c>
      <c r="I150" s="44"/>
      <c r="J150" s="44">
        <f>H150</f>
        <v>1200</v>
      </c>
      <c r="K150" s="44"/>
      <c r="L150" s="44"/>
      <c r="M150" s="60">
        <f t="shared" si="40"/>
        <v>1200</v>
      </c>
      <c r="N150" s="60">
        <v>352</v>
      </c>
      <c r="O150" s="60">
        <v>352</v>
      </c>
      <c r="P150" s="60"/>
      <c r="Q150" s="60"/>
      <c r="R150" s="60"/>
      <c r="S150" s="60">
        <f t="shared" si="21"/>
        <v>1200</v>
      </c>
      <c r="T150" s="88"/>
      <c r="U150" s="13"/>
      <c r="AC150" s="11"/>
    </row>
    <row r="151" spans="1:30" ht="33.6">
      <c r="A151" s="91" t="s">
        <v>260</v>
      </c>
      <c r="B151" s="46" t="s">
        <v>81</v>
      </c>
      <c r="C151" s="46" t="s">
        <v>31</v>
      </c>
      <c r="D151" s="55" t="s">
        <v>42</v>
      </c>
      <c r="E151" s="55" t="s">
        <v>62</v>
      </c>
      <c r="F151" s="131" t="s">
        <v>82</v>
      </c>
      <c r="G151" s="97">
        <v>290</v>
      </c>
      <c r="H151" s="61">
        <v>290</v>
      </c>
      <c r="I151" s="44"/>
      <c r="J151" s="44">
        <f>H151</f>
        <v>290</v>
      </c>
      <c r="K151" s="44"/>
      <c r="L151" s="44"/>
      <c r="M151" s="60">
        <f t="shared" si="40"/>
        <v>290</v>
      </c>
      <c r="N151" s="60">
        <v>290</v>
      </c>
      <c r="O151" s="60">
        <v>274</v>
      </c>
      <c r="P151" s="60"/>
      <c r="Q151" s="60"/>
      <c r="R151" s="60"/>
      <c r="S151" s="60">
        <f t="shared" si="21"/>
        <v>290</v>
      </c>
      <c r="T151" s="88"/>
      <c r="U151" s="13"/>
      <c r="AC151" s="11"/>
    </row>
    <row r="152" spans="1:30" s="158" customFormat="1" ht="33.6">
      <c r="A152" s="91" t="s">
        <v>261</v>
      </c>
      <c r="B152" s="46" t="s">
        <v>94</v>
      </c>
      <c r="C152" s="46" t="s">
        <v>32</v>
      </c>
      <c r="D152" s="55" t="s">
        <v>41</v>
      </c>
      <c r="E152" s="55" t="s">
        <v>62</v>
      </c>
      <c r="F152" s="131" t="s">
        <v>340</v>
      </c>
      <c r="G152" s="97">
        <v>2500</v>
      </c>
      <c r="H152" s="61">
        <v>2500</v>
      </c>
      <c r="I152" s="44"/>
      <c r="J152" s="44"/>
      <c r="K152" s="44">
        <v>2500</v>
      </c>
      <c r="L152" s="44"/>
      <c r="M152" s="60">
        <f t="shared" si="40"/>
        <v>2500</v>
      </c>
      <c r="N152" s="60">
        <v>1845</v>
      </c>
      <c r="O152" s="60">
        <v>1845</v>
      </c>
      <c r="P152" s="136" t="s">
        <v>359</v>
      </c>
      <c r="Q152" s="60"/>
      <c r="R152" s="60">
        <f>K152-2205</f>
        <v>295</v>
      </c>
      <c r="S152" s="60">
        <f t="shared" si="21"/>
        <v>2205</v>
      </c>
      <c r="T152" s="88">
        <v>2205</v>
      </c>
      <c r="U152" s="13"/>
      <c r="V152" s="157"/>
      <c r="AC152" s="159"/>
    </row>
    <row r="153" spans="1:30" s="33" customFormat="1" ht="33.6">
      <c r="A153" s="91" t="s">
        <v>262</v>
      </c>
      <c r="B153" s="46" t="s">
        <v>95</v>
      </c>
      <c r="C153" s="46" t="s">
        <v>32</v>
      </c>
      <c r="D153" s="55" t="s">
        <v>41</v>
      </c>
      <c r="E153" s="55" t="s">
        <v>62</v>
      </c>
      <c r="F153" s="131" t="s">
        <v>93</v>
      </c>
      <c r="G153" s="97">
        <v>1500</v>
      </c>
      <c r="H153" s="61">
        <v>1500</v>
      </c>
      <c r="I153" s="44"/>
      <c r="J153" s="44"/>
      <c r="K153" s="44">
        <v>1500</v>
      </c>
      <c r="L153" s="44"/>
      <c r="M153" s="60">
        <f t="shared" si="40"/>
        <v>1500</v>
      </c>
      <c r="N153" s="60">
        <v>1041.5</v>
      </c>
      <c r="O153" s="60">
        <f>N153</f>
        <v>1041.5</v>
      </c>
      <c r="P153" s="60"/>
      <c r="Q153" s="60"/>
      <c r="R153" s="60"/>
      <c r="S153" s="60">
        <f t="shared" si="21"/>
        <v>1500</v>
      </c>
      <c r="T153" s="88"/>
      <c r="U153" s="13"/>
      <c r="V153" s="12"/>
      <c r="W153" s="10"/>
      <c r="AC153" s="11"/>
    </row>
    <row r="154" spans="1:30" s="33" customFormat="1" ht="16.8">
      <c r="A154" s="96" t="s">
        <v>291</v>
      </c>
      <c r="B154" s="49" t="s">
        <v>48</v>
      </c>
      <c r="C154" s="49"/>
      <c r="D154" s="56"/>
      <c r="E154" s="56"/>
      <c r="F154" s="56"/>
      <c r="G154" s="62">
        <f>G155+G157+G159</f>
        <v>23978.63</v>
      </c>
      <c r="H154" s="62">
        <f t="shared" ref="H154:T154" si="43">H155+H157+H159</f>
        <v>14925</v>
      </c>
      <c r="I154" s="62">
        <f t="shared" si="43"/>
        <v>4366.5550000000003</v>
      </c>
      <c r="J154" s="62">
        <f t="shared" si="43"/>
        <v>2312</v>
      </c>
      <c r="K154" s="62">
        <f t="shared" si="43"/>
        <v>900</v>
      </c>
      <c r="L154" s="62">
        <f t="shared" si="43"/>
        <v>2529</v>
      </c>
      <c r="M154" s="30">
        <f t="shared" si="40"/>
        <v>10107.555</v>
      </c>
      <c r="N154" s="62">
        <f t="shared" si="43"/>
        <v>7440.3890000000001</v>
      </c>
      <c r="O154" s="62">
        <f t="shared" si="43"/>
        <v>7439.857</v>
      </c>
      <c r="P154" s="62">
        <f t="shared" si="43"/>
        <v>600</v>
      </c>
      <c r="Q154" s="62">
        <f t="shared" si="43"/>
        <v>0</v>
      </c>
      <c r="R154" s="62">
        <f t="shared" si="43"/>
        <v>1450</v>
      </c>
      <c r="S154" s="62">
        <f t="shared" si="43"/>
        <v>8657.5550000000003</v>
      </c>
      <c r="T154" s="62">
        <f t="shared" si="43"/>
        <v>1603</v>
      </c>
      <c r="U154" s="31"/>
      <c r="V154" s="32"/>
      <c r="AC154" s="11"/>
    </row>
    <row r="155" spans="1:30" ht="16.8">
      <c r="A155" s="96">
        <v>1</v>
      </c>
      <c r="B155" s="49" t="s">
        <v>145</v>
      </c>
      <c r="C155" s="49"/>
      <c r="D155" s="56"/>
      <c r="E155" s="56"/>
      <c r="F155" s="56"/>
      <c r="G155" s="62">
        <f>G156</f>
        <v>6316.63</v>
      </c>
      <c r="H155" s="62">
        <f t="shared" ref="H155:R155" si="44">H156</f>
        <v>1263</v>
      </c>
      <c r="I155" s="62">
        <f t="shared" si="44"/>
        <v>0</v>
      </c>
      <c r="J155" s="62">
        <f t="shared" si="44"/>
        <v>0</v>
      </c>
      <c r="K155" s="62">
        <f t="shared" si="44"/>
        <v>0</v>
      </c>
      <c r="L155" s="62">
        <f t="shared" si="44"/>
        <v>229</v>
      </c>
      <c r="M155" s="62">
        <f t="shared" si="44"/>
        <v>229</v>
      </c>
      <c r="N155" s="62" t="str">
        <f t="shared" si="44"/>
        <v>0</v>
      </c>
      <c r="O155" s="62" t="str">
        <f t="shared" si="44"/>
        <v>0</v>
      </c>
      <c r="P155" s="62">
        <f t="shared" si="44"/>
        <v>0</v>
      </c>
      <c r="Q155" s="62">
        <f t="shared" si="44"/>
        <v>0</v>
      </c>
      <c r="R155" s="62">
        <f t="shared" si="44"/>
        <v>0</v>
      </c>
      <c r="S155" s="143">
        <f t="shared" ref="S155" si="45">S156</f>
        <v>229</v>
      </c>
      <c r="T155" s="88"/>
      <c r="U155" s="31"/>
      <c r="V155" s="32"/>
      <c r="W155" s="33"/>
      <c r="AC155" s="36"/>
    </row>
    <row r="156" spans="1:30" s="33" customFormat="1" ht="33.6">
      <c r="A156" s="91" t="s">
        <v>240</v>
      </c>
      <c r="B156" s="51" t="s">
        <v>227</v>
      </c>
      <c r="C156" s="51" t="s">
        <v>33</v>
      </c>
      <c r="D156" s="55" t="s">
        <v>229</v>
      </c>
      <c r="E156" s="55" t="s">
        <v>184</v>
      </c>
      <c r="F156" s="55" t="s">
        <v>228</v>
      </c>
      <c r="G156" s="44">
        <v>6316.63</v>
      </c>
      <c r="H156" s="61">
        <v>1263</v>
      </c>
      <c r="I156" s="44"/>
      <c r="J156" s="44"/>
      <c r="K156" s="44"/>
      <c r="L156" s="44">
        <v>229</v>
      </c>
      <c r="M156" s="60">
        <f t="shared" si="40"/>
        <v>229</v>
      </c>
      <c r="N156" s="136" t="s">
        <v>359</v>
      </c>
      <c r="O156" s="136" t="s">
        <v>359</v>
      </c>
      <c r="P156" s="136"/>
      <c r="Q156" s="136"/>
      <c r="R156" s="136"/>
      <c r="S156" s="60">
        <f t="shared" si="21"/>
        <v>229</v>
      </c>
      <c r="T156" s="88"/>
      <c r="U156" s="13"/>
      <c r="V156" s="12"/>
      <c r="W156" s="10"/>
      <c r="AC156" s="11"/>
    </row>
    <row r="157" spans="1:30" ht="16.8">
      <c r="A157" s="96">
        <v>2</v>
      </c>
      <c r="B157" s="49" t="s">
        <v>99</v>
      </c>
      <c r="C157" s="49"/>
      <c r="D157" s="56"/>
      <c r="E157" s="56"/>
      <c r="F157" s="56"/>
      <c r="G157" s="62">
        <f>G158</f>
        <v>7512</v>
      </c>
      <c r="H157" s="62">
        <f t="shared" ref="H157:T157" si="46">H158</f>
        <v>3512</v>
      </c>
      <c r="I157" s="62">
        <f t="shared" si="46"/>
        <v>0</v>
      </c>
      <c r="J157" s="62">
        <f t="shared" si="46"/>
        <v>2312</v>
      </c>
      <c r="K157" s="62">
        <f t="shared" si="46"/>
        <v>0</v>
      </c>
      <c r="L157" s="62">
        <f t="shared" si="46"/>
        <v>0</v>
      </c>
      <c r="M157" s="30">
        <f t="shared" si="40"/>
        <v>2312</v>
      </c>
      <c r="N157" s="62">
        <f t="shared" si="46"/>
        <v>2182.799</v>
      </c>
      <c r="O157" s="62">
        <f t="shared" si="46"/>
        <v>2182.799</v>
      </c>
      <c r="P157" s="62">
        <f t="shared" si="46"/>
        <v>0</v>
      </c>
      <c r="Q157" s="62">
        <f t="shared" si="46"/>
        <v>0</v>
      </c>
      <c r="R157" s="62">
        <f t="shared" si="46"/>
        <v>0</v>
      </c>
      <c r="S157" s="62">
        <f t="shared" si="46"/>
        <v>2312</v>
      </c>
      <c r="T157" s="62">
        <f t="shared" si="46"/>
        <v>0</v>
      </c>
      <c r="U157" s="31"/>
      <c r="V157" s="32"/>
      <c r="W157" s="33"/>
      <c r="AC157" s="36"/>
    </row>
    <row r="158" spans="1:30" s="33" customFormat="1" ht="50.4">
      <c r="A158" s="91" t="s">
        <v>254</v>
      </c>
      <c r="B158" s="51" t="s">
        <v>170</v>
      </c>
      <c r="C158" s="51" t="s">
        <v>31</v>
      </c>
      <c r="D158" s="55" t="s">
        <v>167</v>
      </c>
      <c r="E158" s="55" t="s">
        <v>41</v>
      </c>
      <c r="F158" s="55" t="s">
        <v>171</v>
      </c>
      <c r="G158" s="44">
        <v>7512</v>
      </c>
      <c r="H158" s="61">
        <v>3512</v>
      </c>
      <c r="I158" s="44"/>
      <c r="J158" s="44">
        <v>2312</v>
      </c>
      <c r="K158" s="44"/>
      <c r="L158" s="44"/>
      <c r="M158" s="60">
        <f t="shared" si="40"/>
        <v>2312</v>
      </c>
      <c r="N158" s="60">
        <v>2182.799</v>
      </c>
      <c r="O158" s="60">
        <v>2182.799</v>
      </c>
      <c r="P158" s="60"/>
      <c r="Q158" s="60"/>
      <c r="R158" s="60"/>
      <c r="S158" s="60">
        <f t="shared" ref="S158:S163" si="47">M158-R158</f>
        <v>2312</v>
      </c>
      <c r="T158" s="88"/>
      <c r="U158" s="13"/>
      <c r="V158" s="12"/>
      <c r="W158" s="10"/>
      <c r="AC158" s="11"/>
    </row>
    <row r="159" spans="1:30" ht="16.8">
      <c r="A159" s="96">
        <v>3</v>
      </c>
      <c r="B159" s="49" t="s">
        <v>100</v>
      </c>
      <c r="C159" s="49"/>
      <c r="D159" s="56"/>
      <c r="E159" s="56"/>
      <c r="F159" s="56"/>
      <c r="G159" s="62">
        <f>SUM(G160:G163)</f>
        <v>10150</v>
      </c>
      <c r="H159" s="62">
        <f t="shared" ref="H159:T159" si="48">SUM(H160:H163)</f>
        <v>10150</v>
      </c>
      <c r="I159" s="62">
        <f t="shared" si="48"/>
        <v>4366.5550000000003</v>
      </c>
      <c r="J159" s="62">
        <f t="shared" si="48"/>
        <v>0</v>
      </c>
      <c r="K159" s="62">
        <f t="shared" si="48"/>
        <v>900</v>
      </c>
      <c r="L159" s="62">
        <f t="shared" si="48"/>
        <v>2300</v>
      </c>
      <c r="M159" s="30">
        <f t="shared" si="40"/>
        <v>7566.5550000000003</v>
      </c>
      <c r="N159" s="62">
        <f t="shared" si="48"/>
        <v>5257.59</v>
      </c>
      <c r="O159" s="62">
        <f t="shared" si="48"/>
        <v>5257.058</v>
      </c>
      <c r="P159" s="62">
        <f t="shared" si="48"/>
        <v>600</v>
      </c>
      <c r="Q159" s="62">
        <f t="shared" si="48"/>
        <v>0</v>
      </c>
      <c r="R159" s="62">
        <f t="shared" si="48"/>
        <v>1450</v>
      </c>
      <c r="S159" s="62">
        <f t="shared" si="48"/>
        <v>6116.5550000000003</v>
      </c>
      <c r="T159" s="62">
        <f t="shared" si="48"/>
        <v>1603</v>
      </c>
      <c r="U159" s="31"/>
      <c r="V159" s="32"/>
      <c r="W159" s="33"/>
      <c r="Y159" s="37"/>
      <c r="AC159" s="36"/>
      <c r="AD159" s="35"/>
    </row>
    <row r="160" spans="1:30" ht="50.4">
      <c r="A160" s="91" t="s">
        <v>256</v>
      </c>
      <c r="B160" s="50" t="s">
        <v>49</v>
      </c>
      <c r="C160" s="50" t="s">
        <v>30</v>
      </c>
      <c r="D160" s="57">
        <v>2022</v>
      </c>
      <c r="E160" s="57">
        <v>2024</v>
      </c>
      <c r="F160" s="57" t="s">
        <v>370</v>
      </c>
      <c r="G160" s="60">
        <v>1200</v>
      </c>
      <c r="H160" s="60">
        <v>1200</v>
      </c>
      <c r="I160" s="60">
        <v>1116.5550000000001</v>
      </c>
      <c r="J160" s="60"/>
      <c r="K160" s="60"/>
      <c r="L160" s="60"/>
      <c r="M160" s="60">
        <f t="shared" si="40"/>
        <v>1116.5550000000001</v>
      </c>
      <c r="N160" s="60">
        <f>I160</f>
        <v>1116.5550000000001</v>
      </c>
      <c r="O160" s="60">
        <f>N160</f>
        <v>1116.5550000000001</v>
      </c>
      <c r="P160" s="60"/>
      <c r="Q160" s="60"/>
      <c r="R160" s="60"/>
      <c r="S160" s="60">
        <f t="shared" si="47"/>
        <v>1116.5550000000001</v>
      </c>
      <c r="T160" s="89"/>
      <c r="U160" s="99">
        <f t="shared" ref="U160:U161" si="49">N160+P160</f>
        <v>1116.5550000000001</v>
      </c>
      <c r="AC160" s="36"/>
    </row>
    <row r="161" spans="1:29" s="158" customFormat="1" ht="33.6">
      <c r="A161" s="91" t="s">
        <v>257</v>
      </c>
      <c r="B161" s="51" t="s">
        <v>51</v>
      </c>
      <c r="C161" s="51" t="s">
        <v>30</v>
      </c>
      <c r="D161" s="55" t="s">
        <v>41</v>
      </c>
      <c r="E161" s="55" t="s">
        <v>52</v>
      </c>
      <c r="F161" s="55" t="s">
        <v>53</v>
      </c>
      <c r="G161" s="44">
        <v>5750</v>
      </c>
      <c r="H161" s="44">
        <v>5750</v>
      </c>
      <c r="I161" s="44">
        <v>3250</v>
      </c>
      <c r="J161" s="44"/>
      <c r="K161" s="44"/>
      <c r="L161" s="44"/>
      <c r="M161" s="60">
        <f t="shared" si="40"/>
        <v>3250</v>
      </c>
      <c r="N161" s="139">
        <v>1200</v>
      </c>
      <c r="O161" s="139">
        <v>1200</v>
      </c>
      <c r="P161" s="139">
        <v>600</v>
      </c>
      <c r="Q161" s="139"/>
      <c r="R161" s="139">
        <f>I161-N161-P161</f>
        <v>1450</v>
      </c>
      <c r="S161" s="60">
        <f t="shared" si="47"/>
        <v>1800</v>
      </c>
      <c r="T161" s="88">
        <v>1603</v>
      </c>
      <c r="U161" s="27">
        <f t="shared" si="49"/>
        <v>1800</v>
      </c>
      <c r="V161" s="157"/>
      <c r="AC161" s="160"/>
    </row>
    <row r="162" spans="1:29" ht="50.4">
      <c r="A162" s="91" t="s">
        <v>258</v>
      </c>
      <c r="B162" s="51" t="s">
        <v>111</v>
      </c>
      <c r="C162" s="51" t="s">
        <v>32</v>
      </c>
      <c r="D162" s="55" t="s">
        <v>42</v>
      </c>
      <c r="E162" s="55" t="s">
        <v>42</v>
      </c>
      <c r="F162" s="55" t="s">
        <v>112</v>
      </c>
      <c r="G162" s="44">
        <v>900</v>
      </c>
      <c r="H162" s="61">
        <v>900</v>
      </c>
      <c r="I162" s="44"/>
      <c r="J162" s="44"/>
      <c r="K162" s="44">
        <v>900</v>
      </c>
      <c r="L162" s="44"/>
      <c r="M162" s="60">
        <f t="shared" si="40"/>
        <v>900</v>
      </c>
      <c r="N162" s="60">
        <v>900</v>
      </c>
      <c r="O162" s="60">
        <v>899.46799999999996</v>
      </c>
      <c r="P162" s="60"/>
      <c r="Q162" s="60"/>
      <c r="R162" s="60"/>
      <c r="S162" s="60">
        <f t="shared" si="47"/>
        <v>900</v>
      </c>
      <c r="T162" s="88"/>
      <c r="U162" s="13"/>
      <c r="AC162" s="36"/>
    </row>
    <row r="163" spans="1:29" ht="50.4">
      <c r="A163" s="91" t="s">
        <v>259</v>
      </c>
      <c r="B163" s="51" t="s">
        <v>210</v>
      </c>
      <c r="C163" s="51" t="s">
        <v>33</v>
      </c>
      <c r="D163" s="55" t="s">
        <v>42</v>
      </c>
      <c r="E163" s="55" t="s">
        <v>62</v>
      </c>
      <c r="F163" s="55" t="s">
        <v>112</v>
      </c>
      <c r="G163" s="44">
        <v>2300</v>
      </c>
      <c r="H163" s="61">
        <v>2300</v>
      </c>
      <c r="I163" s="44"/>
      <c r="J163" s="44"/>
      <c r="K163" s="44"/>
      <c r="L163" s="44">
        <f>H163</f>
        <v>2300</v>
      </c>
      <c r="M163" s="60">
        <f t="shared" si="40"/>
        <v>2300</v>
      </c>
      <c r="N163" s="60">
        <v>2041.0350000000001</v>
      </c>
      <c r="O163" s="60">
        <v>2041.0350000000001</v>
      </c>
      <c r="P163" s="60"/>
      <c r="Q163" s="60"/>
      <c r="R163" s="60"/>
      <c r="S163" s="60">
        <f t="shared" si="47"/>
        <v>2300</v>
      </c>
      <c r="T163" s="88"/>
      <c r="U163" s="13"/>
    </row>
  </sheetData>
  <autoFilter ref="A8:BF163"/>
  <mergeCells count="26">
    <mergeCell ref="L5:L7"/>
    <mergeCell ref="S4:S7"/>
    <mergeCell ref="N4:N7"/>
    <mergeCell ref="O4:O7"/>
    <mergeCell ref="Q4:R5"/>
    <mergeCell ref="Q6:Q7"/>
    <mergeCell ref="R6:R7"/>
    <mergeCell ref="P4:P7"/>
    <mergeCell ref="M5:M7"/>
    <mergeCell ref="I4:M4"/>
    <mergeCell ref="A1:T1"/>
    <mergeCell ref="A4:A7"/>
    <mergeCell ref="B4:B7"/>
    <mergeCell ref="D4:D7"/>
    <mergeCell ref="G5:H5"/>
    <mergeCell ref="G6:G7"/>
    <mergeCell ref="F4:H4"/>
    <mergeCell ref="E4:E7"/>
    <mergeCell ref="H6:H7"/>
    <mergeCell ref="T4:T7"/>
    <mergeCell ref="J5:J7"/>
    <mergeCell ref="F5:F7"/>
    <mergeCell ref="K5:K7"/>
    <mergeCell ref="I5:I7"/>
    <mergeCell ref="A2:T2"/>
    <mergeCell ref="C4:C7"/>
  </mergeCells>
  <phoneticPr fontId="14" type="noConversion"/>
  <printOptions horizontalCentered="1"/>
  <pageMargins left="0" right="0" top="0.39370078740157483" bottom="0.39370078740157483" header="0" footer="0"/>
  <pageSetup paperSize="9" scale="58" orientation="landscape" r:id="rId1"/>
  <headerFooter differentFirst="1">
    <oddHeader>&amp;C&amp;P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7"/>
  <sheetViews>
    <sheetView tabSelected="1" topLeftCell="A4" zoomScale="84" zoomScaleNormal="84" workbookViewId="0">
      <selection activeCell="D12" sqref="D12"/>
    </sheetView>
  </sheetViews>
  <sheetFormatPr defaultColWidth="9" defaultRowHeight="15.6"/>
  <cols>
    <col min="1" max="1" width="7.8984375" style="7" customWidth="1"/>
    <col min="2" max="2" width="39.59765625" style="8" customWidth="1"/>
    <col min="3" max="3" width="12" style="1" customWidth="1"/>
    <col min="4" max="4" width="29.5" style="1" customWidth="1"/>
    <col min="5" max="5" width="10" style="65" customWidth="1"/>
    <col min="6" max="6" width="9.796875" style="65" customWidth="1"/>
    <col min="7" max="7" width="9.3984375" style="65" customWidth="1"/>
    <col min="8" max="8" width="8.796875" style="65" customWidth="1"/>
    <col min="9" max="9" width="9.3984375" style="65" customWidth="1"/>
    <col min="10" max="11" width="10.19921875" style="65" customWidth="1"/>
    <col min="12" max="12" width="12.09765625" style="65" customWidth="1"/>
    <col min="13" max="13" width="12.3984375" style="65" hidden="1" customWidth="1"/>
    <col min="14" max="14" width="10.8984375" style="65" hidden="1" customWidth="1"/>
    <col min="15" max="15" width="10" style="65" customWidth="1"/>
    <col min="16" max="16" width="9.5" style="65" customWidth="1"/>
    <col min="17" max="17" width="12.5" style="65" customWidth="1"/>
    <col min="18" max="18" width="9" style="1"/>
    <col min="19" max="19" width="10.3984375" style="1" customWidth="1"/>
    <col min="20" max="16384" width="9" style="1"/>
  </cols>
  <sheetData>
    <row r="2" spans="1:19" ht="39" customHeight="1">
      <c r="A2" s="203" t="s">
        <v>369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9" s="15" customFormat="1" ht="25.2" customHeight="1">
      <c r="A3" s="204" t="e">
        <f>'pl 03'!A2:T2</f>
        <v>#REF!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</row>
    <row r="4" spans="1:19" s="15" customFormat="1" ht="16.8" customHeight="1">
      <c r="A4" s="135"/>
      <c r="B4" s="135"/>
      <c r="C4" s="135"/>
      <c r="D4" s="135"/>
      <c r="E4" s="135"/>
      <c r="F4" s="135"/>
      <c r="G4" s="135"/>
      <c r="H4" s="135"/>
      <c r="I4" s="135"/>
      <c r="J4" s="135"/>
      <c r="K4" s="161"/>
      <c r="L4" s="144"/>
      <c r="M4" s="144"/>
      <c r="N4" s="147"/>
      <c r="O4" s="147"/>
      <c r="P4" s="147"/>
      <c r="Q4" s="135"/>
    </row>
    <row r="5" spans="1:19" ht="17.399999999999999">
      <c r="A5" s="2"/>
      <c r="B5" s="3"/>
      <c r="C5" s="4"/>
      <c r="D5" s="4"/>
      <c r="E5" s="66"/>
      <c r="F5" s="66"/>
      <c r="G5" s="66"/>
      <c r="H5" s="66"/>
      <c r="I5" s="66"/>
      <c r="K5" s="66"/>
      <c r="L5" s="66"/>
      <c r="M5" s="66"/>
      <c r="N5" s="66"/>
      <c r="O5" s="66">
        <f>'pl 03'!S3</f>
        <v>0</v>
      </c>
      <c r="P5" s="66"/>
    </row>
    <row r="6" spans="1:19" s="5" customFormat="1" ht="50.4" customHeight="1">
      <c r="A6" s="206" t="s">
        <v>5</v>
      </c>
      <c r="B6" s="207" t="s">
        <v>6</v>
      </c>
      <c r="C6" s="207" t="s">
        <v>12</v>
      </c>
      <c r="D6" s="207" t="s">
        <v>7</v>
      </c>
      <c r="E6" s="207"/>
      <c r="F6" s="210" t="s">
        <v>96</v>
      </c>
      <c r="G6" s="212"/>
      <c r="H6" s="212"/>
      <c r="I6" s="212"/>
      <c r="J6" s="212"/>
      <c r="K6" s="211"/>
      <c r="L6" s="208" t="s">
        <v>358</v>
      </c>
      <c r="M6" s="208" t="s">
        <v>360</v>
      </c>
      <c r="N6" s="208" t="s">
        <v>377</v>
      </c>
      <c r="O6" s="210" t="s">
        <v>374</v>
      </c>
      <c r="P6" s="211"/>
      <c r="Q6" s="205" t="s">
        <v>97</v>
      </c>
    </row>
    <row r="7" spans="1:19" s="14" customFormat="1" ht="76.2" customHeight="1">
      <c r="A7" s="206"/>
      <c r="B7" s="207"/>
      <c r="C7" s="207"/>
      <c r="D7" s="63" t="s">
        <v>15</v>
      </c>
      <c r="E7" s="67" t="s">
        <v>13</v>
      </c>
      <c r="F7" s="163" t="s">
        <v>347</v>
      </c>
      <c r="G7" s="163" t="s">
        <v>348</v>
      </c>
      <c r="H7" s="163" t="s">
        <v>32</v>
      </c>
      <c r="I7" s="163" t="s">
        <v>33</v>
      </c>
      <c r="J7" s="163" t="s">
        <v>349</v>
      </c>
      <c r="K7" s="163" t="s">
        <v>313</v>
      </c>
      <c r="L7" s="209"/>
      <c r="M7" s="209"/>
      <c r="N7" s="209"/>
      <c r="O7" s="150" t="s">
        <v>375</v>
      </c>
      <c r="P7" s="150" t="s">
        <v>376</v>
      </c>
      <c r="Q7" s="205"/>
    </row>
    <row r="8" spans="1:19" s="5" customFormat="1">
      <c r="A8" s="64">
        <v>1</v>
      </c>
      <c r="B8" s="63">
        <v>2</v>
      </c>
      <c r="C8" s="148">
        <v>3</v>
      </c>
      <c r="D8" s="149">
        <v>4</v>
      </c>
      <c r="E8" s="148">
        <v>5</v>
      </c>
      <c r="F8" s="149">
        <v>6</v>
      </c>
      <c r="G8" s="148">
        <v>7</v>
      </c>
      <c r="H8" s="149">
        <v>8</v>
      </c>
      <c r="I8" s="148">
        <v>9</v>
      </c>
      <c r="J8" s="149">
        <v>10</v>
      </c>
      <c r="K8" s="162"/>
      <c r="L8" s="148">
        <v>11</v>
      </c>
      <c r="M8" s="149">
        <v>12</v>
      </c>
      <c r="N8" s="148">
        <v>13</v>
      </c>
      <c r="O8" s="149">
        <v>14</v>
      </c>
      <c r="P8" s="148">
        <v>15</v>
      </c>
      <c r="Q8" s="149">
        <v>16</v>
      </c>
    </row>
    <row r="9" spans="1:19" s="5" customFormat="1" ht="30.6" customHeight="1">
      <c r="A9" s="129"/>
      <c r="B9" s="130" t="s">
        <v>14</v>
      </c>
      <c r="C9" s="130"/>
      <c r="D9" s="130"/>
      <c r="E9" s="6">
        <f>E10+E14</f>
        <v>116303</v>
      </c>
      <c r="F9" s="6">
        <f t="shared" ref="F9:P9" si="0">F10+F14</f>
        <v>0</v>
      </c>
      <c r="G9" s="6">
        <f t="shared" si="0"/>
        <v>0</v>
      </c>
      <c r="H9" s="6">
        <f t="shared" si="0"/>
        <v>0</v>
      </c>
      <c r="I9" s="6">
        <f t="shared" si="0"/>
        <v>0</v>
      </c>
      <c r="J9" s="6">
        <f t="shared" si="0"/>
        <v>116303</v>
      </c>
      <c r="K9" s="6">
        <f>K10+K14</f>
        <v>116303</v>
      </c>
      <c r="L9" s="6">
        <f>L10+L14</f>
        <v>51036</v>
      </c>
      <c r="M9" s="6">
        <f t="shared" si="0"/>
        <v>48359</v>
      </c>
      <c r="N9" s="6">
        <f t="shared" si="0"/>
        <v>5241</v>
      </c>
      <c r="O9" s="6">
        <f t="shared" si="0"/>
        <v>0</v>
      </c>
      <c r="P9" s="6">
        <f t="shared" si="0"/>
        <v>36150</v>
      </c>
      <c r="Q9" s="6">
        <f>Q10+Q14</f>
        <v>80153</v>
      </c>
      <c r="S9" s="152"/>
    </row>
    <row r="10" spans="1:19" s="5" customFormat="1" ht="27" customHeight="1">
      <c r="A10" s="129" t="s">
        <v>3</v>
      </c>
      <c r="B10" s="68" t="s">
        <v>99</v>
      </c>
      <c r="C10" s="130"/>
      <c r="D10" s="130"/>
      <c r="E10" s="6">
        <f>SUM(E11:E13)</f>
        <v>90104</v>
      </c>
      <c r="F10" s="6">
        <f t="shared" ref="F10:Q10" si="1">SUM(F11:F13)</f>
        <v>0</v>
      </c>
      <c r="G10" s="6">
        <f t="shared" si="1"/>
        <v>0</v>
      </c>
      <c r="H10" s="6">
        <f t="shared" si="1"/>
        <v>0</v>
      </c>
      <c r="I10" s="6">
        <f t="shared" si="1"/>
        <v>0</v>
      </c>
      <c r="J10" s="6">
        <f t="shared" si="1"/>
        <v>90104</v>
      </c>
      <c r="K10" s="6">
        <f t="shared" si="1"/>
        <v>90104</v>
      </c>
      <c r="L10" s="6">
        <f t="shared" si="1"/>
        <v>24866</v>
      </c>
      <c r="M10" s="6">
        <f t="shared" si="1"/>
        <v>24866</v>
      </c>
      <c r="N10" s="6">
        <f t="shared" si="1"/>
        <v>-4759</v>
      </c>
      <c r="O10" s="6">
        <f t="shared" si="1"/>
        <v>0</v>
      </c>
      <c r="P10" s="6">
        <f t="shared" si="1"/>
        <v>36150</v>
      </c>
      <c r="Q10" s="6">
        <f t="shared" si="1"/>
        <v>53954</v>
      </c>
    </row>
    <row r="11" spans="1:19" s="5" customFormat="1" ht="54" customHeight="1">
      <c r="A11" s="77">
        <v>1</v>
      </c>
      <c r="B11" s="78" t="s">
        <v>102</v>
      </c>
      <c r="C11" s="81" t="s">
        <v>25</v>
      </c>
      <c r="D11" s="69" t="s">
        <v>103</v>
      </c>
      <c r="E11" s="70">
        <v>36150</v>
      </c>
      <c r="F11" s="70"/>
      <c r="G11" s="70"/>
      <c r="H11" s="70"/>
      <c r="I11" s="70"/>
      <c r="J11" s="70">
        <v>36150</v>
      </c>
      <c r="K11" s="70">
        <f>SUM(F11:J11)</f>
        <v>36150</v>
      </c>
      <c r="L11" s="70">
        <v>0</v>
      </c>
      <c r="M11" s="70">
        <v>0</v>
      </c>
      <c r="N11" s="70"/>
      <c r="O11" s="70"/>
      <c r="P11" s="70">
        <v>36150</v>
      </c>
      <c r="Q11" s="151">
        <f>SUM(F11:J11)-P11</f>
        <v>0</v>
      </c>
    </row>
    <row r="12" spans="1:19" s="5" customFormat="1" ht="69" customHeight="1">
      <c r="A12" s="77">
        <v>2</v>
      </c>
      <c r="B12" s="71" t="s">
        <v>24</v>
      </c>
      <c r="C12" s="72" t="s">
        <v>25</v>
      </c>
      <c r="D12" s="75" t="s">
        <v>26</v>
      </c>
      <c r="E12" s="74">
        <v>42762</v>
      </c>
      <c r="F12" s="74"/>
      <c r="G12" s="74"/>
      <c r="H12" s="74"/>
      <c r="I12" s="74"/>
      <c r="J12" s="74">
        <v>42762</v>
      </c>
      <c r="K12" s="70">
        <f t="shared" ref="K12:K15" si="2">SUM(F12:J12)</f>
        <v>42762</v>
      </c>
      <c r="L12" s="74">
        <v>20107</v>
      </c>
      <c r="M12" s="74">
        <f>L12</f>
        <v>20107</v>
      </c>
      <c r="N12" s="74"/>
      <c r="O12" s="74"/>
      <c r="P12" s="74"/>
      <c r="Q12" s="151">
        <f>SUM(F12:J12)-P12</f>
        <v>42762</v>
      </c>
    </row>
    <row r="13" spans="1:19" s="5" customFormat="1" ht="44.4" customHeight="1">
      <c r="A13" s="77">
        <v>3</v>
      </c>
      <c r="B13" s="76" t="s">
        <v>21</v>
      </c>
      <c r="C13" s="69" t="s">
        <v>22</v>
      </c>
      <c r="D13" s="75" t="s">
        <v>23</v>
      </c>
      <c r="E13" s="73">
        <v>11192</v>
      </c>
      <c r="F13" s="73"/>
      <c r="G13" s="73"/>
      <c r="H13" s="73"/>
      <c r="I13" s="73"/>
      <c r="J13" s="73">
        <v>11192</v>
      </c>
      <c r="K13" s="70">
        <f t="shared" si="2"/>
        <v>11192</v>
      </c>
      <c r="L13" s="73">
        <v>4759</v>
      </c>
      <c r="M13" s="73">
        <f>L13</f>
        <v>4759</v>
      </c>
      <c r="N13" s="73">
        <f>G13-L13</f>
        <v>-4759</v>
      </c>
      <c r="O13" s="73"/>
      <c r="P13" s="73"/>
      <c r="Q13" s="151">
        <f>SUM(F13:J13)-P13</f>
        <v>11192</v>
      </c>
    </row>
    <row r="14" spans="1:19" s="5" customFormat="1" ht="31.2" customHeight="1">
      <c r="A14" s="129" t="s">
        <v>104</v>
      </c>
      <c r="B14" s="68" t="s">
        <v>100</v>
      </c>
      <c r="C14" s="130"/>
      <c r="D14" s="130"/>
      <c r="E14" s="6">
        <f t="shared" ref="E14:Q14" si="3">SUM(E15:E15)</f>
        <v>26199</v>
      </c>
      <c r="F14" s="6">
        <f t="shared" si="3"/>
        <v>0</v>
      </c>
      <c r="G14" s="6">
        <f t="shared" si="3"/>
        <v>0</v>
      </c>
      <c r="H14" s="6">
        <f t="shared" si="3"/>
        <v>0</v>
      </c>
      <c r="I14" s="6">
        <f t="shared" si="3"/>
        <v>0</v>
      </c>
      <c r="J14" s="6">
        <f t="shared" si="3"/>
        <v>26199</v>
      </c>
      <c r="K14" s="6">
        <f t="shared" si="3"/>
        <v>26199</v>
      </c>
      <c r="L14" s="6">
        <f t="shared" si="3"/>
        <v>26170</v>
      </c>
      <c r="M14" s="6">
        <f t="shared" si="3"/>
        <v>23493</v>
      </c>
      <c r="N14" s="6">
        <f t="shared" si="3"/>
        <v>10000</v>
      </c>
      <c r="O14" s="6">
        <f t="shared" si="3"/>
        <v>0</v>
      </c>
      <c r="P14" s="6">
        <f t="shared" si="3"/>
        <v>0</v>
      </c>
      <c r="Q14" s="6">
        <f t="shared" si="3"/>
        <v>26199</v>
      </c>
    </row>
    <row r="15" spans="1:19" s="4" customFormat="1" ht="44.4" customHeight="1">
      <c r="A15" s="80">
        <v>1</v>
      </c>
      <c r="B15" s="79" t="s">
        <v>98</v>
      </c>
      <c r="C15" s="80" t="s">
        <v>17</v>
      </c>
      <c r="D15" s="80" t="s">
        <v>101</v>
      </c>
      <c r="E15" s="73">
        <v>26199</v>
      </c>
      <c r="F15" s="73"/>
      <c r="G15" s="73"/>
      <c r="H15" s="73"/>
      <c r="I15" s="73"/>
      <c r="J15" s="73">
        <v>26199</v>
      </c>
      <c r="K15" s="70">
        <f t="shared" si="2"/>
        <v>26199</v>
      </c>
      <c r="L15" s="73">
        <v>26170</v>
      </c>
      <c r="M15" s="73">
        <v>23493</v>
      </c>
      <c r="N15" s="73">
        <v>10000</v>
      </c>
      <c r="O15" s="73"/>
      <c r="P15" s="73"/>
      <c r="Q15" s="151">
        <f>SUM(F15:J15)-P15</f>
        <v>26199</v>
      </c>
    </row>
    <row r="16" spans="1:19" s="84" customFormat="1">
      <c r="A16" s="82"/>
      <c r="B16" s="83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6"/>
    </row>
    <row r="17" spans="1:17" s="84" customFormat="1">
      <c r="A17" s="82"/>
      <c r="B17" s="83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6"/>
    </row>
    <row r="18" spans="1:17" s="84" customFormat="1">
      <c r="A18" s="82"/>
      <c r="B18" s="83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6"/>
    </row>
    <row r="19" spans="1:17" s="84" customFormat="1">
      <c r="A19" s="82"/>
      <c r="B19" s="83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6"/>
    </row>
    <row r="20" spans="1:17" s="84" customFormat="1">
      <c r="A20" s="82"/>
      <c r="B20" s="83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6"/>
    </row>
    <row r="21" spans="1:17" s="84" customFormat="1">
      <c r="A21" s="82"/>
      <c r="B21" s="83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6"/>
    </row>
    <row r="22" spans="1:17" s="84" customFormat="1">
      <c r="A22" s="82"/>
      <c r="B22" s="83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6"/>
    </row>
    <row r="23" spans="1:17" s="84" customFormat="1">
      <c r="A23" s="82"/>
      <c r="B23" s="83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6"/>
    </row>
    <row r="24" spans="1:17" s="84" customFormat="1">
      <c r="A24" s="82"/>
      <c r="B24" s="83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6"/>
    </row>
    <row r="25" spans="1:17" s="84" customFormat="1">
      <c r="A25" s="82"/>
      <c r="B25" s="83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6"/>
    </row>
    <row r="26" spans="1:17" s="84" customFormat="1">
      <c r="A26" s="82"/>
      <c r="B26" s="83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6"/>
    </row>
    <row r="27" spans="1:17" s="84" customFormat="1">
      <c r="A27" s="82"/>
      <c r="B27" s="83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6"/>
    </row>
    <row r="28" spans="1:17" s="84" customFormat="1">
      <c r="A28" s="82"/>
      <c r="B28" s="83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6"/>
    </row>
    <row r="29" spans="1:17" s="84" customFormat="1">
      <c r="A29" s="82"/>
      <c r="B29" s="83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6"/>
    </row>
    <row r="30" spans="1:17" s="84" customFormat="1">
      <c r="A30" s="82"/>
      <c r="B30" s="83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6"/>
    </row>
    <row r="31" spans="1:17" s="84" customFormat="1">
      <c r="A31" s="82"/>
      <c r="B31" s="83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6"/>
    </row>
    <row r="32" spans="1:17" s="84" customFormat="1">
      <c r="A32" s="82"/>
      <c r="B32" s="83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6"/>
    </row>
    <row r="33" spans="1:17" s="84" customFormat="1">
      <c r="A33" s="82"/>
      <c r="B33" s="83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6"/>
    </row>
    <row r="34" spans="1:17" s="84" customFormat="1">
      <c r="A34" s="82"/>
      <c r="B34" s="83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6"/>
    </row>
    <row r="35" spans="1:17" s="84" customFormat="1">
      <c r="A35" s="82"/>
      <c r="B35" s="83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6"/>
    </row>
    <row r="36" spans="1:17" s="84" customFormat="1">
      <c r="A36" s="82"/>
      <c r="B36" s="83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6"/>
    </row>
    <row r="37" spans="1:17" s="84" customFormat="1">
      <c r="A37" s="82"/>
      <c r="B37" s="83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6"/>
    </row>
  </sheetData>
  <mergeCells count="12">
    <mergeCell ref="A2:Q2"/>
    <mergeCell ref="A3:Q3"/>
    <mergeCell ref="Q6:Q7"/>
    <mergeCell ref="A6:A7"/>
    <mergeCell ref="B6:B7"/>
    <mergeCell ref="C6:C7"/>
    <mergeCell ref="D6:E6"/>
    <mergeCell ref="L6:L7"/>
    <mergeCell ref="M6:M7"/>
    <mergeCell ref="N6:N7"/>
    <mergeCell ref="O6:P6"/>
    <mergeCell ref="F6:K6"/>
  </mergeCells>
  <pageMargins left="0" right="0" top="0.55118110236220474" bottom="0.55118110236220474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pl01</vt:lpstr>
      <vt:lpstr>PL02</vt:lpstr>
      <vt:lpstr>pl 03</vt:lpstr>
      <vt:lpstr>pl04</vt:lpstr>
      <vt:lpstr>'pl 03'!Print_Area</vt:lpstr>
      <vt:lpstr>'pl 03'!Print_Titles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Sơn Trần</dc:creator>
  <cp:lastModifiedBy>Administrator</cp:lastModifiedBy>
  <cp:lastPrinted>2025-08-20T00:05:14Z</cp:lastPrinted>
  <dcterms:created xsi:type="dcterms:W3CDTF">2024-11-25T08:39:47Z</dcterms:created>
  <dcterms:modified xsi:type="dcterms:W3CDTF">2025-08-20T08:43:59Z</dcterms:modified>
</cp:coreProperties>
</file>