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U LIEU XA PHU TRACH\ĐẦU TƯ CÔNG\NGHỊ QUYET DAU TU CONG\DAU TU CONG PHU TRACH 2025\GUI TAI LIEU QR\"/>
    </mc:Choice>
  </mc:AlternateContent>
  <bookViews>
    <workbookView xWindow="-120" yWindow="-120" windowWidth="20736" windowHeight="11760" activeTab="4"/>
  </bookViews>
  <sheets>
    <sheet name="PL 02 dat" sheetId="14" r:id="rId1"/>
    <sheet name="PL 3 DĐG" sheetId="5" r:id="rId2"/>
    <sheet name="pl 4 bscmt" sheetId="4" r:id="rId3"/>
    <sheet name="pl 5 vuot thu" sheetId="9" r:id="rId4"/>
    <sheet name="PL6-Du an phat trien quy dat" sheetId="3" r:id="rId5"/>
  </sheets>
  <externalReferences>
    <externalReference r:id="rId6"/>
    <externalReference r:id="rId7"/>
    <externalReference r:id="rId8"/>
  </externalReferences>
  <definedNames>
    <definedName name="_____a1" localSheetId="4" hidden="1">{"'Sheet1'!$L$16"}</definedName>
    <definedName name="_____a1" hidden="1">{"'Sheet1'!$L$16"}</definedName>
    <definedName name="_____h1" localSheetId="4" hidden="1">{"'Sheet1'!$L$16"}</definedName>
    <definedName name="_____h1" hidden="1">{"'Sheet1'!$L$16"}</definedName>
    <definedName name="_____PA3" localSheetId="4" hidden="1">{"'Sheet1'!$L$16"}</definedName>
    <definedName name="_____PA3" hidden="1">{"'Sheet1'!$L$16"}</definedName>
    <definedName name="____a1" localSheetId="4" hidden="1">{"'Sheet1'!$L$16"}</definedName>
    <definedName name="____a1" hidden="1">{"'Sheet1'!$L$16"}</definedName>
    <definedName name="____B1" localSheetId="4" hidden="1">{"'Sheet1'!$L$16"}</definedName>
    <definedName name="____B1" hidden="1">{"'Sheet1'!$L$16"}</definedName>
    <definedName name="____ban2" localSheetId="4" hidden="1">{"'Sheet1'!$L$16"}</definedName>
    <definedName name="____ban2" hidden="1">{"'Sheet1'!$L$16"}</definedName>
    <definedName name="____h1" localSheetId="4" hidden="1">{"'Sheet1'!$L$16"}</definedName>
    <definedName name="____h1" hidden="1">{"'Sheet1'!$L$16"}</definedName>
    <definedName name="____hsm2">1.1289</definedName>
    <definedName name="____hu1" localSheetId="4" hidden="1">{"'Sheet1'!$L$16"}</definedName>
    <definedName name="____hu1" hidden="1">{"'Sheet1'!$L$16"}</definedName>
    <definedName name="____hu2" localSheetId="4" hidden="1">{"'Sheet1'!$L$16"}</definedName>
    <definedName name="____hu2" hidden="1">{"'Sheet1'!$L$16"}</definedName>
    <definedName name="____hu5" localSheetId="4" hidden="1">{"'Sheet1'!$L$16"}</definedName>
    <definedName name="____hu5" hidden="1">{"'Sheet1'!$L$16"}</definedName>
    <definedName name="____hu6" localSheetId="4" hidden="1">{"'Sheet1'!$L$16"}</definedName>
    <definedName name="____hu6" hidden="1">{"'Sheet1'!$L$16"}</definedName>
    <definedName name="____M36" localSheetId="4" hidden="1">{"'Sheet1'!$L$16"}</definedName>
    <definedName name="____M36" hidden="1">{"'Sheet1'!$L$16"}</definedName>
    <definedName name="____PA3" localSheetId="4" hidden="1">{"'Sheet1'!$L$16"}</definedName>
    <definedName name="____PA3" hidden="1">{"'Sheet1'!$L$16"}</definedName>
    <definedName name="____Pl2" localSheetId="4" hidden="1">{"'Sheet1'!$L$16"}</definedName>
    <definedName name="____Pl2" hidden="1">{"'Sheet1'!$L$16"}</definedName>
    <definedName name="____Tru21" localSheetId="4" hidden="1">{"'Sheet1'!$L$16"}</definedName>
    <definedName name="____Tru21" hidden="1">{"'Sheet1'!$L$16"}</definedName>
    <definedName name="___a1" localSheetId="4" hidden="1">{"'Sheet1'!$L$16"}</definedName>
    <definedName name="___a1" hidden="1">{"'Sheet1'!$L$16"}</definedName>
    <definedName name="___B1" localSheetId="4" hidden="1">{"'Sheet1'!$L$16"}</definedName>
    <definedName name="___B1" hidden="1">{"'Sheet1'!$L$16"}</definedName>
    <definedName name="___ban2" localSheetId="4" hidden="1">{"'Sheet1'!$L$16"}</definedName>
    <definedName name="___ban2" hidden="1">{"'Sheet1'!$L$16"}</definedName>
    <definedName name="___h1" localSheetId="4" hidden="1">{"'Sheet1'!$L$16"}</definedName>
    <definedName name="___h1" hidden="1">{"'Sheet1'!$L$16"}</definedName>
    <definedName name="___h10" localSheetId="4" hidden="1">{#N/A,#N/A,FALSE,"Chi tiÆt"}</definedName>
    <definedName name="___h10" hidden="1">{#N/A,#N/A,FALSE,"Chi tiÆt"}</definedName>
    <definedName name="___h2" localSheetId="4" hidden="1">{"'Sheet1'!$L$16"}</definedName>
    <definedName name="___h2" hidden="1">{"'Sheet1'!$L$16"}</definedName>
    <definedName name="___h3" localSheetId="4" hidden="1">{"'Sheet1'!$L$16"}</definedName>
    <definedName name="___h3" hidden="1">{"'Sheet1'!$L$16"}</definedName>
    <definedName name="___h5" localSheetId="4" hidden="1">{"'Sheet1'!$L$16"}</definedName>
    <definedName name="___h5" hidden="1">{"'Sheet1'!$L$16"}</definedName>
    <definedName name="___h6" localSheetId="4" hidden="1">{"'Sheet1'!$L$16"}</definedName>
    <definedName name="___h6" hidden="1">{"'Sheet1'!$L$16"}</definedName>
    <definedName name="___h7" localSheetId="4" hidden="1">{"'Sheet1'!$L$16"}</definedName>
    <definedName name="___h7" hidden="1">{"'Sheet1'!$L$16"}</definedName>
    <definedName name="___h8" localSheetId="4" hidden="1">{"'Sheet1'!$L$16"}</definedName>
    <definedName name="___h8" hidden="1">{"'Sheet1'!$L$16"}</definedName>
    <definedName name="___h9" localSheetId="4" hidden="1">{"'Sheet1'!$L$16"}</definedName>
    <definedName name="___h9" hidden="1">{"'Sheet1'!$L$16"}</definedName>
    <definedName name="___hsm2">1.1289</definedName>
    <definedName name="___hu1" localSheetId="4" hidden="1">{"'Sheet1'!$L$16"}</definedName>
    <definedName name="___hu1" hidden="1">{"'Sheet1'!$L$16"}</definedName>
    <definedName name="___hu2" localSheetId="4" hidden="1">{"'Sheet1'!$L$16"}</definedName>
    <definedName name="___hu2" hidden="1">{"'Sheet1'!$L$16"}</definedName>
    <definedName name="___hu5" localSheetId="4" hidden="1">{"'Sheet1'!$L$16"}</definedName>
    <definedName name="___hu5" hidden="1">{"'Sheet1'!$L$16"}</definedName>
    <definedName name="___hu6" localSheetId="4" hidden="1">{"'Sheet1'!$L$16"}</definedName>
    <definedName name="___hu6" hidden="1">{"'Sheet1'!$L$16"}</definedName>
    <definedName name="___isc1">0.035</definedName>
    <definedName name="___isc2">0.02</definedName>
    <definedName name="___isc3">0.054</definedName>
    <definedName name="___Lan1" localSheetId="4">{"Thuxm2.xls","Sheet1"}</definedName>
    <definedName name="___Lan1">{"Thuxm2.xls","Sheet1"}</definedName>
    <definedName name="___M36" localSheetId="4" hidden="1">{"'Sheet1'!$L$16"}</definedName>
    <definedName name="___M36" hidden="1">{"'Sheet1'!$L$16"}</definedName>
    <definedName name="___NSO2" localSheetId="4" hidden="1">{"'Sheet1'!$L$16"}</definedName>
    <definedName name="___NSO2" hidden="1">{"'Sheet1'!$L$16"}</definedName>
    <definedName name="___PA3" localSheetId="4" hidden="1">{"'Sheet1'!$L$16"}</definedName>
    <definedName name="___PA3" hidden="1">{"'Sheet1'!$L$16"}</definedName>
    <definedName name="___Pl2" localSheetId="4" hidden="1">{"'Sheet1'!$L$16"}</definedName>
    <definedName name="___Pl2" hidden="1">{"'Sheet1'!$L$16"}</definedName>
    <definedName name="___PL3" hidden="1">#REF!</definedName>
    <definedName name="___SOC10">0.3456</definedName>
    <definedName name="___SOC8">0.2827</definedName>
    <definedName name="___Sta1">531.877</definedName>
    <definedName name="___Sta2">561.952</definedName>
    <definedName name="___Sta3">712.202</definedName>
    <definedName name="___Sta4">762.202</definedName>
    <definedName name="___Tru21" localSheetId="4" hidden="1">{"'Sheet1'!$L$16"}</definedName>
    <definedName name="___Tru21" hidden="1">{"'Sheet1'!$L$16"}</definedName>
    <definedName name="___tt3" localSheetId="4" hidden="1">{"'Sheet1'!$L$16"}</definedName>
    <definedName name="___tt3" hidden="1">{"'Sheet1'!$L$16"}</definedName>
    <definedName name="__a1" localSheetId="4" hidden="1">{"'Sheet1'!$L$16"}</definedName>
    <definedName name="__a1" hidden="1">{"'Sheet1'!$L$16"}</definedName>
    <definedName name="__a129" localSheetId="4" hidden="1">{"Offgrid",#N/A,FALSE,"OFFGRID";"Region",#N/A,FALSE,"REGION";"Offgrid -2",#N/A,FALSE,"OFFGRID";"WTP",#N/A,FALSE,"WTP";"WTP -2",#N/A,FALSE,"WTP";"Project",#N/A,FALSE,"PROJECT";"Summary -2",#N/A,FALSE,"SUMMARY"}</definedName>
    <definedName name="__a129" hidden="1">{"Offgrid",#N/A,FALSE,"OFFGRID";"Region",#N/A,FALSE,"REGION";"Offgrid -2",#N/A,FALSE,"OFFGRID";"WTP",#N/A,FALSE,"WTP";"WTP -2",#N/A,FALSE,"WTP";"Project",#N/A,FALSE,"PROJECT";"Summary -2",#N/A,FALSE,"SUMMARY"}</definedName>
    <definedName name="__a130" localSheetId="4" hidden="1">{"Offgrid",#N/A,FALSE,"OFFGRID";"Region",#N/A,FALSE,"REGION";"Offgrid -2",#N/A,FALSE,"OFFGRID";"WTP",#N/A,FALSE,"WTP";"WTP -2",#N/A,FALSE,"WTP";"Project",#N/A,FALSE,"PROJECT";"Summary -2",#N/A,FALSE,"SUMMARY"}</definedName>
    <definedName name="__a130" hidden="1">{"Offgrid",#N/A,FALSE,"OFFGRID";"Region",#N/A,FALSE,"REGION";"Offgrid -2",#N/A,FALSE,"OFFGRID";"WTP",#N/A,FALSE,"WTP";"WTP -2",#N/A,FALSE,"WTP";"Project",#N/A,FALSE,"PROJECT";"Summary -2",#N/A,FALSE,"SUMMARY"}</definedName>
    <definedName name="__B1" localSheetId="4" hidden="1">{"'Sheet1'!$L$16"}</definedName>
    <definedName name="__B1" hidden="1">{"'Sheet1'!$L$16"}</definedName>
    <definedName name="__ban2" localSheetId="4" hidden="1">{"'Sheet1'!$L$16"}</definedName>
    <definedName name="__ban2" hidden="1">{"'Sheet1'!$L$16"}</definedName>
    <definedName name="__Coc39" localSheetId="4" hidden="1">{"'Sheet1'!$L$16"}</definedName>
    <definedName name="__Coc39" hidden="1">{"'Sheet1'!$L$16"}</definedName>
    <definedName name="__Goi8" localSheetId="4" hidden="1">{"'Sheet1'!$L$16"}</definedName>
    <definedName name="__Goi8" hidden="1">{"'Sheet1'!$L$16"}</definedName>
    <definedName name="__h1" localSheetId="4" hidden="1">{"'Sheet1'!$L$16"}</definedName>
    <definedName name="__h1" hidden="1">{"'Sheet1'!$L$16"}</definedName>
    <definedName name="__h10" localSheetId="4" hidden="1">{#N/A,#N/A,FALSE,"Chi tiÆt"}</definedName>
    <definedName name="__h10" hidden="1">{#N/A,#N/A,FALSE,"Chi tiÆt"}</definedName>
    <definedName name="__h2" localSheetId="4" hidden="1">{"'Sheet1'!$L$16"}</definedName>
    <definedName name="__h2" hidden="1">{"'Sheet1'!$L$16"}</definedName>
    <definedName name="__h3" localSheetId="4" hidden="1">{"'Sheet1'!$L$16"}</definedName>
    <definedName name="__h3" hidden="1">{"'Sheet1'!$L$16"}</definedName>
    <definedName name="__h5" localSheetId="4" hidden="1">{"'Sheet1'!$L$16"}</definedName>
    <definedName name="__h5" hidden="1">{"'Sheet1'!$L$16"}</definedName>
    <definedName name="__h6" localSheetId="4" hidden="1">{"'Sheet1'!$L$16"}</definedName>
    <definedName name="__h6" hidden="1">{"'Sheet1'!$L$16"}</definedName>
    <definedName name="__h7" localSheetId="4" hidden="1">{"'Sheet1'!$L$16"}</definedName>
    <definedName name="__h7" hidden="1">{"'Sheet1'!$L$16"}</definedName>
    <definedName name="__h8" localSheetId="4" hidden="1">{"'Sheet1'!$L$16"}</definedName>
    <definedName name="__h8" hidden="1">{"'Sheet1'!$L$16"}</definedName>
    <definedName name="__h9" localSheetId="4" hidden="1">{"'Sheet1'!$L$16"}</definedName>
    <definedName name="__h9" hidden="1">{"'Sheet1'!$L$16"}</definedName>
    <definedName name="__hsm2">1.1289</definedName>
    <definedName name="__hu1" localSheetId="4" hidden="1">{"'Sheet1'!$L$16"}</definedName>
    <definedName name="__hu1" hidden="1">{"'Sheet1'!$L$16"}</definedName>
    <definedName name="__hu2" localSheetId="4" hidden="1">{"'Sheet1'!$L$16"}</definedName>
    <definedName name="__hu2" hidden="1">{"'Sheet1'!$L$16"}</definedName>
    <definedName name="__hu5" localSheetId="4" hidden="1">{"'Sheet1'!$L$16"}</definedName>
    <definedName name="__hu5" hidden="1">{"'Sheet1'!$L$16"}</definedName>
    <definedName name="__hu6" localSheetId="4" hidden="1">{"'Sheet1'!$L$16"}</definedName>
    <definedName name="__hu6" hidden="1">{"'Sheet1'!$L$16"}</definedName>
    <definedName name="__isc1">0.035</definedName>
    <definedName name="__isc2">0.02</definedName>
    <definedName name="__isc3">0.054</definedName>
    <definedName name="__LAN3" localSheetId="4" hidden="1">{"'Sheet1'!$L$16"}</definedName>
    <definedName name="__LAN3" hidden="1">{"'Sheet1'!$L$16"}</definedName>
    <definedName name="__lk2" localSheetId="4" hidden="1">{"'Sheet1'!$L$16"}</definedName>
    <definedName name="__lk2" hidden="1">{"'Sheet1'!$L$16"}</definedName>
    <definedName name="__M36" localSheetId="4" hidden="1">{"'Sheet1'!$L$16"}</definedName>
    <definedName name="__M36" hidden="1">{"'Sheet1'!$L$16"}</definedName>
    <definedName name="__NSO2" localSheetId="4" hidden="1">{"'Sheet1'!$L$16"}</definedName>
    <definedName name="__NSO2" hidden="1">{"'Sheet1'!$L$16"}</definedName>
    <definedName name="__PA3" localSheetId="4" hidden="1">{"'Sheet1'!$L$16"}</definedName>
    <definedName name="__PA3" hidden="1">{"'Sheet1'!$L$16"}</definedName>
    <definedName name="__Pl2" localSheetId="4" hidden="1">{"'Sheet1'!$L$16"}</definedName>
    <definedName name="__Pl2" hidden="1">{"'Sheet1'!$L$16"}</definedName>
    <definedName name="__SOC10">0.3456</definedName>
    <definedName name="__SOC8">0.2827</definedName>
    <definedName name="__Sta1">531.877</definedName>
    <definedName name="__Sta2">561.952</definedName>
    <definedName name="__Sta3">712.202</definedName>
    <definedName name="__Sta4">762.202</definedName>
    <definedName name="__Tru21" localSheetId="4" hidden="1">{"'Sheet1'!$L$16"}</definedName>
    <definedName name="__Tru21" hidden="1">{"'Sheet1'!$L$16"}</definedName>
    <definedName name="__vl2" localSheetId="4" hidden="1">{"'Sheet1'!$L$16"}</definedName>
    <definedName name="__vl2" hidden="1">{"'Sheet1'!$L$16"}</definedName>
    <definedName name="_1000A01">#N/A</definedName>
    <definedName name="_40x4">5100</definedName>
    <definedName name="_a1" localSheetId="4" hidden="1">{"'Sheet1'!$L$16"}</definedName>
    <definedName name="_a1" hidden="1">{"'Sheet1'!$L$16"}</definedName>
    <definedName name="_a129" localSheetId="4" hidden="1">{"Offgrid",#N/A,FALSE,"OFFGRID";"Region",#N/A,FALSE,"REGION";"Offgrid -2",#N/A,FALSE,"OFFGRID";"WTP",#N/A,FALSE,"WTP";"WTP -2",#N/A,FALSE,"WTP";"Project",#N/A,FALSE,"PROJECT";"Summary -2",#N/A,FALSE,"SUMMARY"}</definedName>
    <definedName name="_a129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4" hidden="1">{"Offgrid",#N/A,FALSE,"OFFGRID";"Region",#N/A,FALSE,"REGION";"Offgrid -2",#N/A,FALSE,"OFFGRID";"WTP",#N/A,FALSE,"WTP";"WTP -2",#N/A,FALSE,"WTP";"Project",#N/A,FALSE,"PROJECT";"Summary -2",#N/A,FALSE,"SUMMARY"}</definedName>
    <definedName name="_a130" hidden="1">{"Offgrid",#N/A,FALSE,"OFFGRID";"Region",#N/A,FALSE,"REGION";"Offgrid -2",#N/A,FALSE,"OFFGRID";"WTP",#N/A,FALSE,"WTP";"WTP -2",#N/A,FALSE,"WTP";"Project",#N/A,FALSE,"PROJECT";"Summary -2",#N/A,FALSE,"SUMMARY"}</definedName>
    <definedName name="_B1" localSheetId="4" hidden="1">{"'Sheet1'!$L$16"}</definedName>
    <definedName name="_B1" hidden="1">{"'Sheet1'!$L$16"}</definedName>
    <definedName name="_ban2" localSheetId="4" hidden="1">{"'Sheet1'!$L$16"}</definedName>
    <definedName name="_ban2" hidden="1">{"'Sheet1'!$L$16"}</definedName>
    <definedName name="_Coc39" localSheetId="4" hidden="1">{"'Sheet1'!$L$16"}</definedName>
    <definedName name="_Coc39" hidden="1">{"'Sheet1'!$L$16"}</definedName>
    <definedName name="_Fill" hidden="1">#REF!</definedName>
    <definedName name="_xlnm._FilterDatabase" localSheetId="0" hidden="1">'PL 02 dat'!$A$9:$S$93</definedName>
    <definedName name="_xlnm._FilterDatabase" localSheetId="4" hidden="1">#REF!</definedName>
    <definedName name="_xlnm._FilterDatabase" hidden="1">#REF!</definedName>
    <definedName name="_Goi8" localSheetId="4" hidden="1">{"'Sheet1'!$L$16"}</definedName>
    <definedName name="_Goi8" hidden="1">{"'Sheet1'!$L$16"}</definedName>
    <definedName name="_h1" localSheetId="4" hidden="1">{"'Sheet1'!$L$16"}</definedName>
    <definedName name="_h1" hidden="1">{"'Sheet1'!$L$16"}</definedName>
    <definedName name="_h10" localSheetId="4" hidden="1">{#N/A,#N/A,FALSE,"Chi tiÆt"}</definedName>
    <definedName name="_h10" hidden="1">{#N/A,#N/A,FALSE,"Chi tiÆt"}</definedName>
    <definedName name="_h2" localSheetId="4" hidden="1">{"'Sheet1'!$L$16"}</definedName>
    <definedName name="_h2" hidden="1">{"'Sheet1'!$L$16"}</definedName>
    <definedName name="_h3" localSheetId="4" hidden="1">{"'Sheet1'!$L$16"}</definedName>
    <definedName name="_h3" hidden="1">{"'Sheet1'!$L$16"}</definedName>
    <definedName name="_h5" localSheetId="4" hidden="1">{"'Sheet1'!$L$16"}</definedName>
    <definedName name="_h5" hidden="1">{"'Sheet1'!$L$16"}</definedName>
    <definedName name="_h6" localSheetId="4" hidden="1">{"'Sheet1'!$L$16"}</definedName>
    <definedName name="_h6" hidden="1">{"'Sheet1'!$L$16"}</definedName>
    <definedName name="_h7" localSheetId="4" hidden="1">{"'Sheet1'!$L$16"}</definedName>
    <definedName name="_h7" hidden="1">{"'Sheet1'!$L$16"}</definedName>
    <definedName name="_h8" localSheetId="4" hidden="1">{"'Sheet1'!$L$16"}</definedName>
    <definedName name="_h8" hidden="1">{"'Sheet1'!$L$16"}</definedName>
    <definedName name="_h9" localSheetId="4" hidden="1">{"'Sheet1'!$L$16"}</definedName>
    <definedName name="_h9" hidden="1">{"'Sheet1'!$L$16"}</definedName>
    <definedName name="_hsm2">1.1289</definedName>
    <definedName name="_hu1" localSheetId="4" hidden="1">{"'Sheet1'!$L$16"}</definedName>
    <definedName name="_hu1" hidden="1">{"'Sheet1'!$L$16"}</definedName>
    <definedName name="_hu2" localSheetId="4" hidden="1">{"'Sheet1'!$L$16"}</definedName>
    <definedName name="_hu2" hidden="1">{"'Sheet1'!$L$16"}</definedName>
    <definedName name="_hu5" localSheetId="4" hidden="1">{"'Sheet1'!$L$16"}</definedName>
    <definedName name="_hu5" hidden="1">{"'Sheet1'!$L$16"}</definedName>
    <definedName name="_hu6" localSheetId="4" hidden="1">{"'Sheet1'!$L$16"}</definedName>
    <definedName name="_hu6" hidden="1">{"'Sheet1'!$L$16"}</definedName>
    <definedName name="_isc1">0.035</definedName>
    <definedName name="_isc2">0.02</definedName>
    <definedName name="_isc3">0.054</definedName>
    <definedName name="_Key1" localSheetId="4" hidden="1">#REF!</definedName>
    <definedName name="_Key1" hidden="1">#REF!</definedName>
    <definedName name="_Key2" localSheetId="4" hidden="1">#REF!</definedName>
    <definedName name="_Key2" hidden="1">#REF!</definedName>
    <definedName name="_Lan1" localSheetId="4" hidden="1">{"'Sheet1'!$L$16"}</definedName>
    <definedName name="_Lan1" hidden="1">{"'Sheet1'!$L$16"}</definedName>
    <definedName name="_LAN3" localSheetId="4" hidden="1">{"'Sheet1'!$L$16"}</definedName>
    <definedName name="_LAN3" hidden="1">{"'Sheet1'!$L$16"}</definedName>
    <definedName name="_lk2" localSheetId="4" hidden="1">{"'Sheet1'!$L$16"}</definedName>
    <definedName name="_lk2" hidden="1">{"'Sheet1'!$L$16"}</definedName>
    <definedName name="_M36" localSheetId="4" hidden="1">{"'Sheet1'!$L$16"}</definedName>
    <definedName name="_M36" hidden="1">{"'Sheet1'!$L$16"}</definedName>
    <definedName name="_NSO2" localSheetId="4" hidden="1">{"'Sheet1'!$L$16"}</definedName>
    <definedName name="_NSO2" hidden="1">{"'Sheet1'!$L$16"}</definedName>
    <definedName name="_Order1" hidden="1">255</definedName>
    <definedName name="_Order2" hidden="1">255</definedName>
    <definedName name="_PA3" localSheetId="4" hidden="1">{"'Sheet1'!$L$16"}</definedName>
    <definedName name="_PA3" hidden="1">{"'Sheet1'!$L$16"}</definedName>
    <definedName name="_Pl2" localSheetId="4" hidden="1">{"'Sheet1'!$L$16"}</definedName>
    <definedName name="_Pl2" hidden="1">{"'Sheet1'!$L$16"}</definedName>
    <definedName name="_PL3" hidden="1">#REF!</definedName>
    <definedName name="_SOC10">0.3456</definedName>
    <definedName name="_SOC8">0.2827</definedName>
    <definedName name="_Sort" localSheetId="4" hidden="1">#REF!</definedName>
    <definedName name="_Sort" hidden="1">#REF!</definedName>
    <definedName name="_Sta1">531.877</definedName>
    <definedName name="_Sta2">561.952</definedName>
    <definedName name="_Sta3">712.202</definedName>
    <definedName name="_Sta4">762.202</definedName>
    <definedName name="_THt7" localSheetId="4">{"Book1","Bang chia luong.xls"}</definedName>
    <definedName name="_THt7">{"Book1","Bang chia luong.xls"}</definedName>
    <definedName name="_Tru21" localSheetId="4" hidden="1">{"'Sheet1'!$L$16"}</definedName>
    <definedName name="_Tru21" hidden="1">{"'Sheet1'!$L$16"}</definedName>
    <definedName name="_tt3" localSheetId="4" hidden="1">{"'Sheet1'!$L$16"}</definedName>
    <definedName name="_tt3" hidden="1">{"'Sheet1'!$L$16"}</definedName>
    <definedName name="_vl2" localSheetId="4" hidden="1">{"'Sheet1'!$L$16"}</definedName>
    <definedName name="_vl2" hidden="1">{"'Sheet1'!$L$16"}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bc">1.23*5.64*2.36</definedName>
    <definedName name="ALPIN">#N/A</definedName>
    <definedName name="ALPJYOU">#N/A</definedName>
    <definedName name="ALPTOI">#N/A</definedName>
    <definedName name="anscount" hidden="1">3</definedName>
    <definedName name="asss" localSheetId="4" hidden="1">{"'Sheet1'!$L$16"}</definedName>
    <definedName name="asss" hidden="1">{"'Sheet1'!$L$16"}</definedName>
    <definedName name="ATGT" localSheetId="4" hidden="1">{"'Sheet1'!$L$16"}</definedName>
    <definedName name="ATGT" hidden="1">{"'Sheet1'!$L$16"}</definedName>
    <definedName name="B.nuamat">7.25</definedName>
    <definedName name="BCBo" localSheetId="4" hidden="1">{"'Sheet1'!$L$16"}</definedName>
    <definedName name="BCBo" hidden="1">{"'Sheet1'!$L$16"}</definedName>
    <definedName name="bdd">1.5</definedName>
    <definedName name="Bm">3.5</definedName>
    <definedName name="Bn">6.5</definedName>
    <definedName name="BQP">'[1]BANCO (3)'!$N$124</definedName>
    <definedName name="BTRAM" localSheetId="4">#REF!</definedName>
    <definedName name="BTRAM">#REF!</definedName>
    <definedName name="bùc" localSheetId="4">{"Book1","Dt tonghop.xls"}</definedName>
    <definedName name="bùc">{"Book1","Dt tonghop.xls"}</definedName>
    <definedName name="Bulongma">8700</definedName>
    <definedName name="C.doc1">540</definedName>
    <definedName name="C.doc2">740</definedName>
    <definedName name="CACAU">298161</definedName>
    <definedName name="CATIN">#N/A</definedName>
    <definedName name="CATJYOU">#N/A</definedName>
    <definedName name="CATREC">#N/A</definedName>
    <definedName name="CATSYU">#N/A</definedName>
    <definedName name="CBTH" localSheetId="4" hidden="1">{"'Sheet1'!$L$16"}</definedName>
    <definedName name="CBTH" hidden="1">{"'Sheet1'!$L$16"}</definedName>
    <definedName name="CDTK_tim">31.77</definedName>
    <definedName name="chitietbgiang2" localSheetId="4" hidden="1">{"'Sheet1'!$L$16"}</definedName>
    <definedName name="chitietbgiang2" hidden="1">{"'Sheet1'!$L$16"}</definedName>
    <definedName name="chung">66</definedName>
    <definedName name="CLVC3">0.1</definedName>
    <definedName name="Coc_60" localSheetId="4" hidden="1">{"'Sheet1'!$L$16"}</definedName>
    <definedName name="Coc_60" hidden="1">{"'Sheet1'!$L$16"}</definedName>
    <definedName name="CoCauN" localSheetId="4" hidden="1">{"'Sheet1'!$L$16"}</definedName>
    <definedName name="CoCauN" hidden="1">{"'Sheet1'!$L$16"}</definedName>
    <definedName name="Code" hidden="1">#REF!</definedName>
    <definedName name="Cotsatma">9726</definedName>
    <definedName name="Cotthepma">9726</definedName>
    <definedName name="CP" localSheetId="4" hidden="1">#REF!</definedName>
    <definedName name="CP" hidden="1">#REF!</definedName>
    <definedName name="CTCT1" localSheetId="4" hidden="1">{"'Sheet1'!$L$16"}</definedName>
    <definedName name="CTCT1" hidden="1">{"'Sheet1'!$L$16"}</definedName>
    <definedName name="data1" localSheetId="4" hidden="1">#REF!</definedName>
    <definedName name="data1" hidden="1">#REF!</definedName>
    <definedName name="data2" localSheetId="4" hidden="1">#REF!</definedName>
    <definedName name="data2" hidden="1">#REF!</definedName>
    <definedName name="data3" localSheetId="4" hidden="1">#REF!</definedName>
    <definedName name="data3" hidden="1">#REF!</definedName>
    <definedName name="_xlnm.Database">#REF!</definedName>
    <definedName name="DataFilter">[2]!DataFilter</definedName>
    <definedName name="DataSort">[2]!DataSort</definedName>
    <definedName name="DCL_22">12117600</definedName>
    <definedName name="DCL_35">25490000</definedName>
    <definedName name="dddem">0.1</definedName>
    <definedName name="Discount" localSheetId="4" hidden="1">#REF!</definedName>
    <definedName name="Discount" hidden="1">#REF!</definedName>
    <definedName name="display_area_2" localSheetId="4" hidden="1">#REF!</definedName>
    <definedName name="display_area_2" hidden="1">#REF!</definedName>
    <definedName name="docdoc">0.03125</definedName>
    <definedName name="Document_array" localSheetId="4">{"Thuxm2.xls","Sheet1"}</definedName>
    <definedName name="Document_array">{"Thuxm2.xls","Sheet1"}</definedName>
    <definedName name="Dot" localSheetId="4" hidden="1">{"'Sheet1'!$L$16"}</definedName>
    <definedName name="Dot" hidden="1">{"'Sheet1'!$L$16"}</definedName>
    <definedName name="dotcong">1</definedName>
    <definedName name="drf" localSheetId="4" hidden="1">#REF!</definedName>
    <definedName name="drf" hidden="1">#REF!</definedName>
    <definedName name="ds" localSheetId="4" hidden="1">{#N/A,#N/A,FALSE,"Chi tiÆt"}</definedName>
    <definedName name="ds" hidden="1">{#N/A,#N/A,FALSE,"Chi tiÆt"}</definedName>
    <definedName name="dsh" localSheetId="4" hidden="1">#REF!</definedName>
    <definedName name="dsh" hidden="1">#REF!</definedName>
    <definedName name="DSTD_Clear">#N/A</definedName>
    <definedName name="DUCANH" localSheetId="4" hidden="1">{"'Sheet1'!$L$16"}</definedName>
    <definedName name="DUCANH" hidden="1">{"'Sheet1'!$L$16"}</definedName>
    <definedName name="DuphongBCT">'[1]BANCO (3)'!$K$128</definedName>
    <definedName name="DuphongBNG">'[1]BANCO (3)'!$K$126</definedName>
    <definedName name="DuphongBQP">'[1]BANCO (3)'!$K$125</definedName>
    <definedName name="DuphongVKS">'[3]BANCO (2)'!$F$123</definedName>
    <definedName name="E.chandoc">8.875</definedName>
    <definedName name="E.PC">10.438</definedName>
    <definedName name="E.PVI">12</definedName>
    <definedName name="_xlnm.Extract" localSheetId="4">#REF!</definedName>
    <definedName name="_xlnm.Extract">#REF!</definedName>
    <definedName name="fbsdggdsf" localSheetId="4">{"DZ-TDTB2.XLS","Dcksat.xls"}</definedName>
    <definedName name="fbsdggdsf">{"DZ-TDTB2.XLS","Dcksat.xls"}</definedName>
    <definedName name="FCode" localSheetId="4" hidden="1">#REF!</definedName>
    <definedName name="FCode" hidden="1">#REF!</definedName>
    <definedName name="fdfsf" localSheetId="4" hidden="1">{#N/A,#N/A,FALSE,"Chi tiÆt"}</definedName>
    <definedName name="fdfsf" hidden="1">{#N/A,#N/A,FALSE,"Chi tiÆt"}</definedName>
    <definedName name="FI_12">4820</definedName>
    <definedName name="fsdfdsf" localSheetId="4" hidden="1">{"'Sheet1'!$L$16"}</definedName>
    <definedName name="fsdfdsf" hidden="1">{"'Sheet1'!$L$16"}</definedName>
    <definedName name="g" localSheetId="4" hidden="1">{"'Sheet1'!$L$16"}</definedName>
    <definedName name="g" hidden="1">{"'Sheet1'!$L$16"}</definedName>
    <definedName name="GoBack">[2]Sheet1!GoBack</definedName>
    <definedName name="h" localSheetId="4" hidden="1">{"'Sheet1'!$L$16"}</definedName>
    <definedName name="h" hidden="1">{"'Sheet1'!$L$16"}</definedName>
    <definedName name="HANG" localSheetId="4" hidden="1">{#N/A,#N/A,FALSE,"Chi tiÆt"}</definedName>
    <definedName name="HANG" hidden="1">{#N/A,#N/A,FALSE,"Chi tiÆt"}</definedName>
    <definedName name="Hdao">0.3</definedName>
    <definedName name="Hdap">5.2</definedName>
    <definedName name="Heä_soá_laép_xaø_H">1.7</definedName>
    <definedName name="Heso">'[3]MT DPin (2)'!$BP$99</definedName>
    <definedName name="HHUHOI">#N/A</definedName>
    <definedName name="HiddenRows" localSheetId="4" hidden="1">#REF!</definedName>
    <definedName name="HiddenRows" hidden="1">#REF!</definedName>
    <definedName name="HIHIHIHOI" localSheetId="4" hidden="1">{"'Sheet1'!$L$16"}</definedName>
    <definedName name="HIHIHIHOI" hidden="1">{"'Sheet1'!$L$16"}</definedName>
    <definedName name="HJKL" localSheetId="4" hidden="1">{"'Sheet1'!$L$16"}</definedName>
    <definedName name="HJKL" hidden="1">{"'Sheet1'!$L$16"}</definedName>
    <definedName name="hoc">55000</definedName>
    <definedName name="HSCT3">0.1</definedName>
    <definedName name="HSDN">2.5</definedName>
    <definedName name="HSLXH">1.7</definedName>
    <definedName name="hsm">1.1289</definedName>
    <definedName name="hsn">0.5</definedName>
    <definedName name="hsnc_cau">2.5039</definedName>
    <definedName name="hsnc_cau2">1.626</definedName>
    <definedName name="hsnc_d">1.6356</definedName>
    <definedName name="hsnc_d2">1.6356</definedName>
    <definedName name="HSTH">'[1]BANCO (3)'!$K$122</definedName>
    <definedName name="hsvl2">1</definedName>
    <definedName name="htlm" localSheetId="4" hidden="1">{"'Sheet1'!$L$16"}</definedName>
    <definedName name="htlm" hidden="1">{"'Sheet1'!$L$16"}</definedName>
    <definedName name="HTML_CodePage" hidden="1">950</definedName>
    <definedName name="HTML_Control" localSheetId="4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" localSheetId="4" hidden="1">{"'Sheet1'!$L$16"}</definedName>
    <definedName name="hu" hidden="1">{"'Sheet1'!$L$16"}</definedName>
    <definedName name="HUU" localSheetId="4" hidden="1">{"'Sheet1'!$L$16"}</definedName>
    <definedName name="HUU" hidden="1">{"'Sheet1'!$L$16"}</definedName>
    <definedName name="huy" localSheetId="4" hidden="1">{"'Sheet1'!$L$16"}</definedName>
    <definedName name="huy" hidden="1">{"'Sheet1'!$L$16"}</definedName>
    <definedName name="j" localSheetId="4" hidden="1">{"'Sheet1'!$L$16"}</definedName>
    <definedName name="j" hidden="1">{"'Sheet1'!$L$16"}</definedName>
    <definedName name="khac">2</definedName>
    <definedName name="khongtruotgia" localSheetId="4" hidden="1">{"'Sheet1'!$L$16"}</definedName>
    <definedName name="khongtruotgia" hidden="1">{"'Sheet1'!$L$16"}</definedName>
    <definedName name="kjgjyhb" localSheetId="4" hidden="1">{"Offgrid",#N/A,FALSE,"OFFGRID";"Region",#N/A,FALSE,"REGION";"Offgrid -2",#N/A,FALSE,"OFFGRID";"WTP",#N/A,FALSE,"WTP";"WTP -2",#N/A,FALSE,"WTP";"Project",#N/A,FALSE,"PROJECT";"Summary -2",#N/A,FALSE,"SUMMARY"}</definedName>
    <definedName name="kjgjyhb" hidden="1">{"Offgrid",#N/A,FALSE,"OFFGRID";"Region",#N/A,FALSE,"REGION";"Offgrid -2",#N/A,FALSE,"OFFGRID";"WTP",#N/A,FALSE,"WTP";"WTP -2",#N/A,FALSE,"WTP";"Project",#N/A,FALSE,"PROJECT";"Summary -2",#N/A,FALSE,"SUMMARY"}</definedName>
    <definedName name="KLduonggiaods" localSheetId="4" hidden="1">{"'Sheet1'!$L$16"}</definedName>
    <definedName name="KLduonggiaods" hidden="1">{"'Sheet1'!$L$16"}</definedName>
    <definedName name="KP_mat" localSheetId="4">{"Thuxm2.xls","Sheet1"}</definedName>
    <definedName name="KP_mat">{"Thuxm2.xls","Sheet1"}</definedName>
    <definedName name="ksbn" localSheetId="4" hidden="1">{"'Sheet1'!$L$16"}</definedName>
    <definedName name="ksbn" hidden="1">{"'Sheet1'!$L$16"}</definedName>
    <definedName name="kshn" localSheetId="4" hidden="1">{"'Sheet1'!$L$16"}</definedName>
    <definedName name="kshn" hidden="1">{"'Sheet1'!$L$16"}</definedName>
    <definedName name="ksls" localSheetId="4" hidden="1">{"'Sheet1'!$L$16"}</definedName>
    <definedName name="ksls" hidden="1">{"'Sheet1'!$L$16"}</definedName>
    <definedName name="L63x6">5800</definedName>
    <definedName name="langson" localSheetId="4" hidden="1">{"'Sheet1'!$L$16"}</definedName>
    <definedName name="langson" hidden="1">{"'Sheet1'!$L$16"}</definedName>
    <definedName name="LBS_22">107800000</definedName>
    <definedName name="lk" localSheetId="4" hidden="1">#REF!</definedName>
    <definedName name="lk" hidden="1">#REF!</definedName>
    <definedName name="lmn">1.08+1.2+1.5</definedName>
    <definedName name="luc" localSheetId="4" hidden="1">{"'Sheet1'!$L$16"}</definedName>
    <definedName name="luc" hidden="1">{"'Sheet1'!$L$16"}</definedName>
    <definedName name="mo" localSheetId="4" hidden="1">{"'Sheet1'!$L$16"}</definedName>
    <definedName name="mo" hidden="1">{"'Sheet1'!$L$16"}</definedName>
    <definedName name="moi" localSheetId="4" hidden="1">{"'Sheet1'!$L$16"}</definedName>
    <definedName name="moi" hidden="1">{"'Sheet1'!$L$16"}</definedName>
    <definedName name="Nhan_xet_cua_dai">"Picture 1"</definedName>
    <definedName name="nhfffd" localSheetId="4">{"DZ-TDTB2.XLS","Dcksat.xls"}</definedName>
    <definedName name="nhfffd">{"DZ-TDTB2.XLS","Dcksat.xls"}</definedName>
    <definedName name="ok" localSheetId="4">{"ÿÿÿÿÿ"}</definedName>
    <definedName name="ok">{"ÿÿÿÿÿ"}</definedName>
    <definedName name="OrderTable" hidden="1">#REF!</definedName>
    <definedName name="PAIII_" localSheetId="4" hidden="1">{"'Sheet1'!$L$16"}</definedName>
    <definedName name="PAIII_" hidden="1">{"'Sheet1'!$L$16"}</definedName>
    <definedName name="PMS" localSheetId="4" hidden="1">{"'Sheet1'!$L$16"}</definedName>
    <definedName name="PMS" hidden="1">{"'Sheet1'!$L$16"}</definedName>
    <definedName name="_xlnm.Print_Area">#REF!</definedName>
    <definedName name="_xlnm.Print_Titles" localSheetId="0">'PL 02 dat'!$4:$9</definedName>
    <definedName name="_xlnm.Print_Titles" localSheetId="4">'PL6-Du an phat trien quy dat'!$4:$5</definedName>
    <definedName name="_xlnm.Print_Titles">#REF!</definedName>
    <definedName name="ProdForm" localSheetId="4" hidden="1">#REF!</definedName>
    <definedName name="ProdForm" hidden="1">#REF!</definedName>
    <definedName name="Product" hidden="1">#REF!</definedName>
    <definedName name="QQ" localSheetId="4" hidden="1">{"'Sheet1'!$L$16"}</definedName>
    <definedName name="QQ" hidden="1">{"'Sheet1'!$L$16"}</definedName>
    <definedName name="rate">14000</definedName>
    <definedName name="RCArea" localSheetId="4" hidden="1">#REF!</definedName>
    <definedName name="RCArea" hidden="1">#REF!</definedName>
    <definedName name="_xlnm.Recorder" localSheetId="4">#REF!</definedName>
    <definedName name="_xlnm.Recorder">#REF!</definedName>
    <definedName name="RECOUT">#N/A</definedName>
    <definedName name="RGHGSD" localSheetId="4" hidden="1">{"'Sheet1'!$L$16"}</definedName>
    <definedName name="RGHGSD" hidden="1">{"'Sheet1'!$L$16"}</definedName>
    <definedName name="S.dinh">640</definedName>
    <definedName name="Sosanh2" localSheetId="4" hidden="1">{"'Sheet1'!$L$16"}</definedName>
    <definedName name="Sosanh2" hidden="1">{"'Sheet1'!$L$16"}</definedName>
    <definedName name="Spanner_Auto_File">"C:\My Documents\tinh cdo.x2a"</definedName>
    <definedName name="SpecialPrice" localSheetId="4" hidden="1">#REF!</definedName>
    <definedName name="SpecialPrice" hidden="1">#REF!</definedName>
    <definedName name="t.hop" localSheetId="4" hidden="1">{"'Sheet1'!$L$16"}</definedName>
    <definedName name="t.hop" hidden="1">{"'Sheet1'!$L$16"}</definedName>
    <definedName name="Tæng_c_ng_suÊt_hiÖn_t_i">"THOP"</definedName>
    <definedName name="Tang">100</definedName>
    <definedName name="TaxTV">10%</definedName>
    <definedName name="TaxXL">5%</definedName>
    <definedName name="tbl_ProdInfo" localSheetId="4" hidden="1">#REF!</definedName>
    <definedName name="tbl_ProdInfo" hidden="1">#REF!</definedName>
    <definedName name="tha" localSheetId="4" hidden="1">{"'Sheet1'!$L$16"}</definedName>
    <definedName name="tha" hidden="1">{"'Sheet1'!$L$16"}</definedName>
    <definedName name="thanh" localSheetId="4" hidden="1">{"'Sheet1'!$L$16"}</definedName>
    <definedName name="thanh" hidden="1">{"'Sheet1'!$L$16"}</definedName>
    <definedName name="thepma">10500</definedName>
    <definedName name="thfh" localSheetId="4" hidden="1">{"'Sheet1'!$L$16"}</definedName>
    <definedName name="thfh" hidden="1">{"'Sheet1'!$L$16"}</definedName>
    <definedName name="THOP">"THOP"</definedName>
    <definedName name="thu" localSheetId="4" hidden="1">{"'Sheet1'!$L$16"}</definedName>
    <definedName name="thu" hidden="1">{"'Sheet1'!$L$16"}</definedName>
    <definedName name="thue">6</definedName>
    <definedName name="Tiepdiama">9500</definedName>
    <definedName name="trang" localSheetId="4" hidden="1">{"'Sheet1'!$L$16"}</definedName>
    <definedName name="trang" hidden="1">{"'Sheet1'!$L$16"}</definedName>
    <definedName name="ttttt" localSheetId="4" hidden="1">{"'Sheet1'!$L$16"}</definedName>
    <definedName name="ttttt" hidden="1">{"'Sheet1'!$L$16"}</definedName>
    <definedName name="TTTTTTTTT" localSheetId="4" hidden="1">{"'Sheet1'!$L$16"}</definedName>
    <definedName name="TTTTTTTTT" hidden="1">{"'Sheet1'!$L$16"}</definedName>
    <definedName name="ttttttttttt" localSheetId="4" hidden="1">{"'Sheet1'!$L$16"}</definedName>
    <definedName name="ttttttttttt" hidden="1">{"'Sheet1'!$L$16"}</definedName>
    <definedName name="tuyennhanh" localSheetId="4" hidden="1">{"'Sheet1'!$L$16"}</definedName>
    <definedName name="tuyennhanh" hidden="1">{"'Sheet1'!$L$16"}</definedName>
    <definedName name="tytrong16so5nam">'[1]PLI CTrinh'!$CN$10</definedName>
    <definedName name="u" localSheetId="4" hidden="1">{"'Sheet1'!$L$16"}</definedName>
    <definedName name="u" hidden="1">{"'Sheet1'!$L$16"}</definedName>
    <definedName name="ư" localSheetId="4" hidden="1">{"'Sheet1'!$L$16"}</definedName>
    <definedName name="ư" hidden="1">{"'Sheet1'!$L$16"}</definedName>
    <definedName name="v" localSheetId="4" hidden="1">{"'Sheet1'!$L$16"}</definedName>
    <definedName name="v" hidden="1">{"'Sheet1'!$L$16"}</definedName>
    <definedName name="V_a_b__t_ng_M200____1x2">#N/A</definedName>
    <definedName name="VAÄT_LIEÄU">"nhandongia"</definedName>
    <definedName name="VATM" localSheetId="4" hidden="1">{"'Sheet1'!$L$16"}</definedName>
    <definedName name="VATM" hidden="1">{"'Sheet1'!$L$16"}</definedName>
    <definedName name="vcoto" localSheetId="4" hidden="1">{"'Sheet1'!$L$16"}</definedName>
    <definedName name="vcoto" hidden="1">{"'Sheet1'!$L$16"}</definedName>
    <definedName name="Viet" localSheetId="4" hidden="1">{"'Sheet1'!$L$16"}</definedName>
    <definedName name="Viet" hidden="1">{"'Sheet1'!$L$16"}</definedName>
    <definedName name="VLBS">#N/A</definedName>
    <definedName name="WIRE1">5</definedName>
    <definedName name="wrn.aaa." localSheetId="4" hidden="1">{#N/A,#N/A,FALSE,"Sheet1";#N/A,#N/A,FALSE,"Sheet1";#N/A,#N/A,FALSE,"Sheet1"}</definedName>
    <definedName name="wrn.aaa." hidden="1">{#N/A,#N/A,FALSE,"Sheet1";#N/A,#N/A,FALSE,"Sheet1";#N/A,#N/A,FALSE,"Sheet1"}</definedName>
    <definedName name="wrn.chi._.tiÆt." localSheetId="4" hidden="1">{#N/A,#N/A,FALSE,"Chi tiÆt"}</definedName>
    <definedName name="wrn.chi._.tiÆt." hidden="1">{#N/A,#N/A,FALSE,"Chi tiÆt"}</definedName>
    <definedName name="wrn.cong." localSheetId="4" hidden="1">{#N/A,#N/A,FALSE,"Sheet1"}</definedName>
    <definedName name="wrn.cong." hidden="1">{#N/A,#N/A,FALSE,"Sheet1"}</definedName>
    <definedName name="wrn.Report." localSheetId="4" hidden="1">{"Offgrid",#N/A,FALSE,"OFFGRID";"Region",#N/A,FALSE,"REGION";"Offgrid -2",#N/A,FALSE,"OFFGRID";"WTP",#N/A,FALSE,"WTP";"WTP -2",#N/A,FALSE,"WTP";"Project",#N/A,FALSE,"PROJECT";"Summary -2",#N/A,FALSE,"SUMMARY"}</definedName>
    <definedName name="wrn.Report." hidden="1">{"Offgrid",#N/A,FALSE,"OFFGRID";"Region",#N/A,FALSE,"REGION";"Offgrid -2",#N/A,FALSE,"OFFGRID";"WTP",#N/A,FALSE,"WTP";"WTP -2",#N/A,FALSE,"WTP";"Project",#N/A,FALSE,"PROJECT";"Summary -2",#N/A,FALSE,"SUMMARY"}</definedName>
    <definedName name="wrn.vd." localSheetId="4" hidden="1">{#N/A,#N/A,TRUE,"BT M200 da 10x20"}</definedName>
    <definedName name="wrn.vd." hidden="1">{#N/A,#N/A,TRUE,"BT M200 da 10x20"}</definedName>
    <definedName name="wrnf.report" localSheetId="4" hidden="1">{"Offgrid",#N/A,FALSE,"OFFGRID";"Region",#N/A,FALSE,"REGION";"Offgrid -2",#N/A,FALSE,"OFFGRID";"WTP",#N/A,FALSE,"WTP";"WTP -2",#N/A,FALSE,"WTP";"Project",#N/A,FALSE,"PROJECT";"Summary -2",#N/A,FALSE,"SUMMARY"}</definedName>
    <definedName name="wrnf.report" hidden="1">{"Offgrid",#N/A,FALSE,"OFFGRID";"Region",#N/A,FALSE,"REGION";"Offgrid -2",#N/A,FALSE,"OFFGRID";"WTP",#N/A,FALSE,"WTP";"WTP -2",#N/A,FALSE,"WTP";"Project",#N/A,FALSE,"PROJECT";"Summary -2",#N/A,FALSE,"SUMMARY"}</definedName>
    <definedName name="XBCNCKT">5600</definedName>
    <definedName name="XCCT">0.5</definedName>
    <definedName name="XDCBT10" localSheetId="4">{"Book1","Bang chia luong.xls"}</definedName>
    <definedName name="XDCBT10">{"Book1","Bang chia luong.xls"}</definedName>
    <definedName name="xls" localSheetId="4" hidden="1">{"'Sheet1'!$L$16"}</definedName>
    <definedName name="xls" hidden="1">{"'Sheet1'!$L$16"}</definedName>
    <definedName name="xlttbninh" localSheetId="4" hidden="1">{"'Sheet1'!$L$16"}</definedName>
    <definedName name="xlttbninh" hidden="1">{"'Sheet1'!$L$16"}</definedName>
    <definedName name="XTKKTTC">7500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9" l="1"/>
  <c r="A2" i="4"/>
  <c r="A2" i="5"/>
  <c r="N32" i="14" l="1"/>
  <c r="I44" i="14"/>
  <c r="J44" i="14"/>
  <c r="K44" i="14"/>
  <c r="L44" i="14"/>
  <c r="M44" i="14"/>
  <c r="N44" i="14"/>
  <c r="O44" i="14"/>
  <c r="P44" i="14"/>
  <c r="Q44" i="14"/>
  <c r="R44" i="14"/>
  <c r="H44" i="14"/>
  <c r="O48" i="14"/>
  <c r="H55" i="14"/>
  <c r="O58" i="14"/>
  <c r="J48" i="14" l="1"/>
  <c r="Y12" i="14" l="1"/>
  <c r="P69" i="14"/>
  <c r="Q69" i="14" s="1"/>
  <c r="Z6" i="14" l="1"/>
  <c r="W5" i="14"/>
  <c r="X5" i="14"/>
  <c r="Y5" i="14"/>
  <c r="Z5" i="14"/>
  <c r="W4" i="14"/>
  <c r="X4" i="14"/>
  <c r="Y4" i="14"/>
  <c r="Z4" i="14"/>
  <c r="X3" i="14"/>
  <c r="Y3" i="14"/>
  <c r="W3" i="14"/>
  <c r="X2" i="14"/>
  <c r="Y2" i="14"/>
  <c r="Z2" i="14"/>
  <c r="W2" i="14"/>
  <c r="W7" i="14" l="1"/>
  <c r="X7" i="14"/>
  <c r="M16" i="14" l="1"/>
  <c r="M15" i="14"/>
  <c r="M14" i="14"/>
  <c r="M47" i="14"/>
  <c r="M46" i="14"/>
  <c r="M45" i="14"/>
  <c r="K71" i="14"/>
  <c r="L71" i="14"/>
  <c r="L70" i="14" s="1"/>
  <c r="M71" i="14"/>
  <c r="M70" i="14" s="1"/>
  <c r="H71" i="14"/>
  <c r="K70" i="14" l="1"/>
  <c r="M12" i="14"/>
  <c r="O14" i="14"/>
  <c r="P14" i="14" s="1"/>
  <c r="Q14" i="14" s="1"/>
  <c r="O15" i="14"/>
  <c r="P15" i="14" s="1"/>
  <c r="Q15" i="14" s="1"/>
  <c r="O16" i="14"/>
  <c r="P16" i="14" s="1"/>
  <c r="O17" i="14"/>
  <c r="P17" i="14" s="1"/>
  <c r="Q17" i="14" s="1"/>
  <c r="O18" i="14"/>
  <c r="P18" i="14" s="1"/>
  <c r="O19" i="14"/>
  <c r="P19" i="14" s="1"/>
  <c r="Q19" i="14" s="1"/>
  <c r="O20" i="14"/>
  <c r="O21" i="14"/>
  <c r="P21" i="14" s="1"/>
  <c r="Q21" i="14" s="1"/>
  <c r="O22" i="14"/>
  <c r="P22" i="14" s="1"/>
  <c r="O29" i="14"/>
  <c r="P29" i="14" s="1"/>
  <c r="Q29" i="14" s="1"/>
  <c r="O33" i="14"/>
  <c r="O34" i="14"/>
  <c r="P34" i="14" s="1"/>
  <c r="O35" i="14"/>
  <c r="O36" i="14"/>
  <c r="P36" i="14" s="1"/>
  <c r="Q36" i="14" s="1"/>
  <c r="O37" i="14"/>
  <c r="P37" i="14" s="1"/>
  <c r="O38" i="14"/>
  <c r="P38" i="14" s="1"/>
  <c r="Q38" i="14" s="1"/>
  <c r="O39" i="14"/>
  <c r="P39" i="14" s="1"/>
  <c r="Q39" i="14" s="1"/>
  <c r="O40" i="14"/>
  <c r="P40" i="14" s="1"/>
  <c r="O41" i="14"/>
  <c r="P41" i="14" s="1"/>
  <c r="Q41" i="14" s="1"/>
  <c r="O42" i="14"/>
  <c r="P42" i="14" s="1"/>
  <c r="Q42" i="14" s="1"/>
  <c r="O45" i="14"/>
  <c r="P45" i="14" s="1"/>
  <c r="O46" i="14"/>
  <c r="P46" i="14" s="1"/>
  <c r="O47" i="14"/>
  <c r="P47" i="14" s="1"/>
  <c r="O51" i="14"/>
  <c r="P51" i="14" s="1"/>
  <c r="Q51" i="14" s="1"/>
  <c r="O52" i="14"/>
  <c r="P52" i="14" s="1"/>
  <c r="Q52" i="14" s="1"/>
  <c r="O53" i="14"/>
  <c r="P53" i="14" s="1"/>
  <c r="Q53" i="14" s="1"/>
  <c r="O56" i="14"/>
  <c r="P56" i="14" s="1"/>
  <c r="Q56" i="14" s="1"/>
  <c r="O57" i="14"/>
  <c r="P57" i="14" s="1"/>
  <c r="Q57" i="14" s="1"/>
  <c r="O59" i="14"/>
  <c r="P59" i="14" s="1"/>
  <c r="Q59" i="14" s="1"/>
  <c r="O60" i="14"/>
  <c r="P60" i="14" s="1"/>
  <c r="Q60" i="14" s="1"/>
  <c r="O62" i="14"/>
  <c r="P62" i="14" s="1"/>
  <c r="Q62" i="14" s="1"/>
  <c r="O63" i="14"/>
  <c r="P63" i="14" s="1"/>
  <c r="Q63" i="14" s="1"/>
  <c r="O64" i="14"/>
  <c r="P64" i="14" s="1"/>
  <c r="Q64" i="14" s="1"/>
  <c r="O65" i="14"/>
  <c r="P65" i="14" s="1"/>
  <c r="Q65" i="14" s="1"/>
  <c r="O67" i="14"/>
  <c r="P67" i="14" s="1"/>
  <c r="Q67" i="14" s="1"/>
  <c r="O72" i="14"/>
  <c r="P72" i="14" s="1"/>
  <c r="Q72" i="14" s="1"/>
  <c r="O73" i="14"/>
  <c r="P73" i="14" s="1"/>
  <c r="O74" i="14"/>
  <c r="P74" i="14" s="1"/>
  <c r="Q74" i="14" s="1"/>
  <c r="O76" i="14"/>
  <c r="P76" i="14" s="1"/>
  <c r="O77" i="14"/>
  <c r="P77" i="14" s="1"/>
  <c r="Q77" i="14" s="1"/>
  <c r="O78" i="14"/>
  <c r="P78" i="14" s="1"/>
  <c r="Q78" i="14" s="1"/>
  <c r="O79" i="14"/>
  <c r="P79" i="14" s="1"/>
  <c r="Q79" i="14" s="1"/>
  <c r="O80" i="14"/>
  <c r="P80" i="14" s="1"/>
  <c r="Q80" i="14" s="1"/>
  <c r="O81" i="14"/>
  <c r="P81" i="14" s="1"/>
  <c r="Q81" i="14" s="1"/>
  <c r="O82" i="14"/>
  <c r="P82" i="14" s="1"/>
  <c r="Q82" i="14" s="1"/>
  <c r="O85" i="14"/>
  <c r="O87" i="14"/>
  <c r="O88" i="14"/>
  <c r="P88" i="14" s="1"/>
  <c r="Q88" i="14" s="1"/>
  <c r="O91" i="14"/>
  <c r="P91" i="14" s="1"/>
  <c r="Q91" i="14" s="1"/>
  <c r="O92" i="14"/>
  <c r="P92" i="14" s="1"/>
  <c r="Q92" i="14" s="1"/>
  <c r="O93" i="14"/>
  <c r="O13" i="14"/>
  <c r="M68" i="14"/>
  <c r="O68" i="14" s="1"/>
  <c r="M43" i="14"/>
  <c r="H12" i="14"/>
  <c r="I92" i="14"/>
  <c r="I90" i="14" s="1"/>
  <c r="I89" i="14" s="1"/>
  <c r="R90" i="14"/>
  <c r="R89" i="14" s="1"/>
  <c r="N90" i="14"/>
  <c r="N89" i="14" s="1"/>
  <c r="M90" i="14"/>
  <c r="M89" i="14" s="1"/>
  <c r="L90" i="14"/>
  <c r="L89" i="14" s="1"/>
  <c r="K90" i="14"/>
  <c r="J90" i="14"/>
  <c r="H90" i="14"/>
  <c r="H89" i="14" s="1"/>
  <c r="AA88" i="14"/>
  <c r="R87" i="14"/>
  <c r="R86" i="14" s="1"/>
  <c r="I87" i="14"/>
  <c r="I86" i="14" s="1"/>
  <c r="N86" i="14"/>
  <c r="M86" i="14"/>
  <c r="L86" i="14"/>
  <c r="K86" i="14"/>
  <c r="J86" i="14"/>
  <c r="H86" i="14"/>
  <c r="R84" i="14"/>
  <c r="N84" i="14"/>
  <c r="M84" i="14"/>
  <c r="L84" i="14"/>
  <c r="K84" i="14"/>
  <c r="J84" i="14"/>
  <c r="I84" i="14"/>
  <c r="H84" i="14"/>
  <c r="R76" i="14"/>
  <c r="R71" i="14" s="1"/>
  <c r="R70" i="14" s="1"/>
  <c r="J76" i="14"/>
  <c r="N75" i="14"/>
  <c r="N71" i="14" s="1"/>
  <c r="N70" i="14" s="1"/>
  <c r="I73" i="14"/>
  <c r="I71" i="14" s="1"/>
  <c r="I70" i="14" s="1"/>
  <c r="H70" i="14"/>
  <c r="AG69" i="14"/>
  <c r="I68" i="14"/>
  <c r="J68" i="14" s="1"/>
  <c r="R66" i="14"/>
  <c r="N66" i="14"/>
  <c r="L66" i="14"/>
  <c r="K66" i="14"/>
  <c r="H66" i="14"/>
  <c r="N61" i="14"/>
  <c r="O61" i="14" s="1"/>
  <c r="P61" i="14" s="1"/>
  <c r="Q61" i="14" s="1"/>
  <c r="R55" i="14"/>
  <c r="M55" i="14"/>
  <c r="L55" i="14"/>
  <c r="K55" i="14"/>
  <c r="J55" i="14"/>
  <c r="I55" i="14"/>
  <c r="N50" i="14"/>
  <c r="O50" i="14" s="1"/>
  <c r="P50" i="14" s="1"/>
  <c r="Q50" i="14" s="1"/>
  <c r="N49" i="14"/>
  <c r="I49" i="14"/>
  <c r="I47" i="14"/>
  <c r="J47" i="14" s="1"/>
  <c r="I46" i="14"/>
  <c r="I45" i="14"/>
  <c r="J45" i="14" s="1"/>
  <c r="Q45" i="14" s="1"/>
  <c r="Z44" i="14"/>
  <c r="S44" i="14"/>
  <c r="R43" i="14"/>
  <c r="L43" i="14"/>
  <c r="H43" i="14"/>
  <c r="I41" i="14"/>
  <c r="R40" i="14"/>
  <c r="I40" i="14"/>
  <c r="J40" i="14" s="1"/>
  <c r="Q40" i="14" s="1"/>
  <c r="R38" i="14"/>
  <c r="R37" i="14"/>
  <c r="I37" i="14"/>
  <c r="J37" i="14" s="1"/>
  <c r="J35" i="14"/>
  <c r="I35" i="14"/>
  <c r="J34" i="14"/>
  <c r="Q34" i="14" s="1"/>
  <c r="J33" i="14"/>
  <c r="M32" i="14"/>
  <c r="L32" i="14"/>
  <c r="K32" i="14"/>
  <c r="H32" i="14"/>
  <c r="N31" i="14"/>
  <c r="O31" i="14" s="1"/>
  <c r="P31" i="14" s="1"/>
  <c r="Q31" i="14" s="1"/>
  <c r="I31" i="14"/>
  <c r="R30" i="14"/>
  <c r="N30" i="14"/>
  <c r="O30" i="14" s="1"/>
  <c r="P30" i="14" s="1"/>
  <c r="Q30" i="14" s="1"/>
  <c r="I30" i="14"/>
  <c r="I29" i="14"/>
  <c r="N28" i="14"/>
  <c r="O28" i="14" s="1"/>
  <c r="P28" i="14" s="1"/>
  <c r="Q28" i="14" s="1"/>
  <c r="N27" i="14"/>
  <c r="O27" i="14" s="1"/>
  <c r="P27" i="14" s="1"/>
  <c r="Q27" i="14" s="1"/>
  <c r="I27" i="14"/>
  <c r="N26" i="14"/>
  <c r="O26" i="14" s="1"/>
  <c r="P26" i="14" s="1"/>
  <c r="Q26" i="14" s="1"/>
  <c r="I26" i="14"/>
  <c r="N25" i="14"/>
  <c r="O25" i="14" s="1"/>
  <c r="P25" i="14" s="1"/>
  <c r="Q25" i="14" s="1"/>
  <c r="N24" i="14"/>
  <c r="O24" i="14" s="1"/>
  <c r="P24" i="14" s="1"/>
  <c r="Q24" i="14" s="1"/>
  <c r="N23" i="14"/>
  <c r="I23" i="14"/>
  <c r="L22" i="14"/>
  <c r="I19" i="14"/>
  <c r="I18" i="14"/>
  <c r="I17" i="14"/>
  <c r="J16" i="14"/>
  <c r="Q16" i="14" s="1"/>
  <c r="I15" i="14"/>
  <c r="L12" i="14"/>
  <c r="K12" i="14"/>
  <c r="Q47" i="14" l="1"/>
  <c r="Z15" i="14"/>
  <c r="Z17" i="14"/>
  <c r="Q37" i="14"/>
  <c r="Q76" i="14"/>
  <c r="P33" i="14"/>
  <c r="Q33" i="14" s="1"/>
  <c r="Y17" i="14"/>
  <c r="P20" i="14"/>
  <c r="Q20" i="14" s="1"/>
  <c r="Y16" i="14"/>
  <c r="P13" i="14"/>
  <c r="Y15" i="14"/>
  <c r="V3" i="14"/>
  <c r="Z3" i="14"/>
  <c r="Z7" i="14" s="1"/>
  <c r="K89" i="14"/>
  <c r="P93" i="14"/>
  <c r="Q93" i="14" s="1"/>
  <c r="Y6" i="14"/>
  <c r="O66" i="14"/>
  <c r="P66" i="14" s="1"/>
  <c r="P68" i="14"/>
  <c r="Q68" i="14" s="1"/>
  <c r="R35" i="14"/>
  <c r="R32" i="14" s="1"/>
  <c r="P35" i="14"/>
  <c r="Q35" i="14" s="1"/>
  <c r="O86" i="14"/>
  <c r="P87" i="14"/>
  <c r="Q87" i="14" s="1"/>
  <c r="K43" i="14"/>
  <c r="O84" i="14"/>
  <c r="P84" i="14" s="1"/>
  <c r="Q84" i="14" s="1"/>
  <c r="P85" i="14"/>
  <c r="Q85" i="14" s="1"/>
  <c r="AA4" i="14"/>
  <c r="AA2" i="14"/>
  <c r="AA5" i="14"/>
  <c r="M66" i="14"/>
  <c r="M54" i="14" s="1"/>
  <c r="O23" i="14"/>
  <c r="O75" i="14"/>
  <c r="N55" i="14"/>
  <c r="N54" i="14" s="1"/>
  <c r="O32" i="14"/>
  <c r="P32" i="14" s="1"/>
  <c r="P11" i="14" s="1"/>
  <c r="O90" i="14"/>
  <c r="O89" i="14" s="1"/>
  <c r="O49" i="14"/>
  <c r="L54" i="14"/>
  <c r="N83" i="14"/>
  <c r="AG88" i="14"/>
  <c r="H54" i="14"/>
  <c r="I43" i="14"/>
  <c r="K83" i="14"/>
  <c r="L83" i="14"/>
  <c r="M83" i="14"/>
  <c r="I83" i="14"/>
  <c r="M11" i="14"/>
  <c r="AG91" i="14"/>
  <c r="J46" i="14"/>
  <c r="I12" i="14"/>
  <c r="AA89" i="14"/>
  <c r="R83" i="14"/>
  <c r="L11" i="14"/>
  <c r="R54" i="14"/>
  <c r="AG53" i="14"/>
  <c r="K11" i="14"/>
  <c r="I32" i="14"/>
  <c r="I66" i="14"/>
  <c r="Z54" i="14" s="1"/>
  <c r="Z43" i="14" s="1"/>
  <c r="AG72" i="14"/>
  <c r="J83" i="14"/>
  <c r="K54" i="14"/>
  <c r="H83" i="14"/>
  <c r="H11" i="14"/>
  <c r="J66" i="14"/>
  <c r="R22" i="14"/>
  <c r="J32" i="14"/>
  <c r="N12" i="14"/>
  <c r="N11" i="14" s="1"/>
  <c r="AA91" i="14"/>
  <c r="J73" i="14"/>
  <c r="J22" i="14"/>
  <c r="AG52" i="14"/>
  <c r="J89" i="14"/>
  <c r="Q66" i="14" l="1"/>
  <c r="Q32" i="14"/>
  <c r="V2" i="14"/>
  <c r="V7" i="14" s="1"/>
  <c r="Q46" i="14"/>
  <c r="Z16" i="14" s="1"/>
  <c r="Z14" i="14" s="1"/>
  <c r="Y14" i="14"/>
  <c r="V5" i="14"/>
  <c r="Q22" i="14"/>
  <c r="V4" i="14"/>
  <c r="Q73" i="14"/>
  <c r="O83" i="14"/>
  <c r="P83" i="14" s="1"/>
  <c r="Q83" i="14" s="1"/>
  <c r="P86" i="14"/>
  <c r="Q86" i="14" s="1"/>
  <c r="P49" i="14"/>
  <c r="Q49" i="14" s="1"/>
  <c r="AA6" i="14"/>
  <c r="Y7" i="14"/>
  <c r="Y9" i="14" s="1"/>
  <c r="O71" i="14"/>
  <c r="P75" i="14"/>
  <c r="Q75" i="14" s="1"/>
  <c r="P90" i="14"/>
  <c r="Q90" i="14" s="1"/>
  <c r="P89" i="14"/>
  <c r="Q89" i="14" s="1"/>
  <c r="AA3" i="14"/>
  <c r="P23" i="14"/>
  <c r="Q23" i="14" s="1"/>
  <c r="O55" i="14"/>
  <c r="P55" i="14" s="1"/>
  <c r="Q55" i="14" s="1"/>
  <c r="J12" i="14"/>
  <c r="J11" i="14" s="1"/>
  <c r="J71" i="14"/>
  <c r="N43" i="14"/>
  <c r="N10" i="14" s="1"/>
  <c r="O54" i="14"/>
  <c r="P54" i="14" s="1"/>
  <c r="I11" i="14"/>
  <c r="K10" i="14"/>
  <c r="L10" i="14"/>
  <c r="M10" i="14"/>
  <c r="AG66" i="14"/>
  <c r="H10" i="14"/>
  <c r="I54" i="14"/>
  <c r="O12" i="14"/>
  <c r="O11" i="14" s="1"/>
  <c r="AG89" i="14"/>
  <c r="R12" i="14"/>
  <c r="R11" i="14" s="1"/>
  <c r="R10" i="14" s="1"/>
  <c r="J54" i="14"/>
  <c r="Q54" i="14" l="1"/>
  <c r="J43" i="14"/>
  <c r="AG55" i="14"/>
  <c r="AG83" i="14"/>
  <c r="J70" i="14"/>
  <c r="AA7" i="14"/>
  <c r="O70" i="14"/>
  <c r="P71" i="14"/>
  <c r="Q71" i="14" s="1"/>
  <c r="O43" i="14"/>
  <c r="P43" i="14" s="1"/>
  <c r="AG54" i="14"/>
  <c r="I10" i="14"/>
  <c r="AG44" i="14"/>
  <c r="O10" i="14" l="1"/>
  <c r="Q43" i="14"/>
  <c r="P70" i="14"/>
  <c r="P10" i="14" s="1"/>
  <c r="AG70" i="14"/>
  <c r="J10" i="14"/>
  <c r="Q70" i="14" l="1"/>
  <c r="K13" i="4" l="1"/>
  <c r="K10" i="4" s="1"/>
  <c r="K9" i="4" s="1"/>
  <c r="K16" i="9" l="1"/>
  <c r="K11" i="9"/>
  <c r="K10" i="9" s="1"/>
  <c r="K9" i="9" s="1"/>
  <c r="K21" i="5" l="1"/>
  <c r="K18" i="5" l="1"/>
  <c r="K19" i="5"/>
  <c r="K9" i="5" l="1"/>
  <c r="K10" i="5"/>
  <c r="K11" i="5"/>
  <c r="J19" i="5" l="1"/>
  <c r="J21" i="5"/>
  <c r="J24" i="5"/>
  <c r="J23" i="5" s="1"/>
  <c r="J18" i="5" l="1"/>
  <c r="L24" i="5" l="1"/>
  <c r="H11" i="5"/>
  <c r="H10" i="5" s="1"/>
  <c r="T14" i="4" l="1"/>
  <c r="A2" i="3" l="1"/>
  <c r="H7" i="3" l="1"/>
  <c r="I7" i="3"/>
  <c r="J7" i="3"/>
  <c r="L17" i="9" l="1"/>
  <c r="H11" i="9"/>
  <c r="L14" i="9"/>
  <c r="L11" i="9" s="1"/>
  <c r="I14" i="9" l="1"/>
  <c r="O14" i="9"/>
  <c r="P14" i="9" s="1"/>
  <c r="S17" i="9"/>
  <c r="O17" i="9"/>
  <c r="P17" i="9" s="1"/>
  <c r="N16" i="9"/>
  <c r="M16" i="9"/>
  <c r="L16" i="9"/>
  <c r="H16" i="9"/>
  <c r="H10" i="9" s="1"/>
  <c r="O15" i="9"/>
  <c r="P15" i="9" s="1"/>
  <c r="I15" i="9"/>
  <c r="O13" i="9"/>
  <c r="P13" i="9" s="1"/>
  <c r="I13" i="9"/>
  <c r="O12" i="9"/>
  <c r="P12" i="9" s="1"/>
  <c r="N11" i="9"/>
  <c r="M11" i="9"/>
  <c r="P16" i="9" l="1"/>
  <c r="L10" i="9"/>
  <c r="L9" i="9" s="1"/>
  <c r="S16" i="9"/>
  <c r="H9" i="9"/>
  <c r="I11" i="9"/>
  <c r="I16" i="9"/>
  <c r="N10" i="9"/>
  <c r="N9" i="9" s="1"/>
  <c r="M10" i="9"/>
  <c r="M9" i="9" s="1"/>
  <c r="O16" i="9"/>
  <c r="O11" i="9"/>
  <c r="J11" i="9"/>
  <c r="P11" i="9"/>
  <c r="J16" i="9"/>
  <c r="P10" i="9" l="1"/>
  <c r="P9" i="9" s="1"/>
  <c r="O10" i="9"/>
  <c r="O9" i="9" s="1"/>
  <c r="I10" i="9"/>
  <c r="I9" i="9" s="1"/>
  <c r="J10" i="9"/>
  <c r="J9" i="9" s="1"/>
  <c r="V1" i="9" l="1"/>
  <c r="I13" i="4" l="1"/>
  <c r="I10" i="4" s="1"/>
  <c r="J13" i="4"/>
  <c r="J10" i="4" s="1"/>
  <c r="L13" i="4"/>
  <c r="L10" i="4" s="1"/>
  <c r="M13" i="4"/>
  <c r="M10" i="4" s="1"/>
  <c r="N13" i="4"/>
  <c r="N10" i="4" s="1"/>
  <c r="P13" i="4"/>
  <c r="P10" i="4" s="1"/>
  <c r="H13" i="4"/>
  <c r="H10" i="4" s="1"/>
  <c r="O14" i="4"/>
  <c r="O13" i="4" s="1"/>
  <c r="O10" i="4" s="1"/>
  <c r="L11" i="5"/>
  <c r="M11" i="5"/>
  <c r="N11" i="5"/>
  <c r="O11" i="5"/>
  <c r="P11" i="5"/>
  <c r="I15" i="5" l="1"/>
  <c r="J15" i="5" s="1"/>
  <c r="O23" i="5" l="1"/>
  <c r="P23" i="5"/>
  <c r="N23" i="5"/>
  <c r="M23" i="5"/>
  <c r="L23" i="5"/>
  <c r="I23" i="5"/>
  <c r="H23" i="5"/>
  <c r="O22" i="5"/>
  <c r="AJ22" i="5" s="1"/>
  <c r="P21" i="5"/>
  <c r="N21" i="5"/>
  <c r="M21" i="5"/>
  <c r="L21" i="5"/>
  <c r="I21" i="5"/>
  <c r="H21" i="5"/>
  <c r="AH20" i="5"/>
  <c r="O20" i="5"/>
  <c r="P19" i="5"/>
  <c r="N19" i="5"/>
  <c r="M19" i="5"/>
  <c r="L19" i="5"/>
  <c r="I19" i="5"/>
  <c r="H19" i="5"/>
  <c r="AH17" i="5"/>
  <c r="O17" i="5"/>
  <c r="AH16" i="5"/>
  <c r="O16" i="5"/>
  <c r="AD11" i="5"/>
  <c r="I14" i="5"/>
  <c r="J14" i="5" s="1"/>
  <c r="I13" i="5"/>
  <c r="I12" i="5"/>
  <c r="J12" i="5" s="1"/>
  <c r="P10" i="5"/>
  <c r="N10" i="5"/>
  <c r="M10" i="5"/>
  <c r="L10" i="5"/>
  <c r="O9" i="4"/>
  <c r="P9" i="4"/>
  <c r="N9" i="4"/>
  <c r="M9" i="4"/>
  <c r="L9" i="4"/>
  <c r="J9" i="4"/>
  <c r="I9" i="4"/>
  <c r="H9" i="4"/>
  <c r="AH13" i="5" l="1"/>
  <c r="J13" i="5"/>
  <c r="J11" i="5"/>
  <c r="J10" i="5" s="1"/>
  <c r="J9" i="5" s="1"/>
  <c r="I11" i="5"/>
  <c r="L18" i="5"/>
  <c r="L9" i="5" s="1"/>
  <c r="H18" i="5"/>
  <c r="H9" i="5" s="1"/>
  <c r="AJ13" i="5"/>
  <c r="AJ20" i="5"/>
  <c r="AJ17" i="5"/>
  <c r="AH14" i="5"/>
  <c r="AJ14" i="5" s="1"/>
  <c r="AJ16" i="5"/>
  <c r="O19" i="5"/>
  <c r="AH23" i="5"/>
  <c r="AJ23" i="5" s="1"/>
  <c r="AH11" i="5"/>
  <c r="P18" i="5"/>
  <c r="P9" i="5" s="1"/>
  <c r="AH21" i="5"/>
  <c r="AI21" i="5" s="1"/>
  <c r="AD18" i="5" s="1"/>
  <c r="AD10" i="5" s="1"/>
  <c r="O21" i="5"/>
  <c r="M18" i="5"/>
  <c r="M9" i="5" s="1"/>
  <c r="I18" i="5"/>
  <c r="N18" i="5"/>
  <c r="N9" i="5" s="1"/>
  <c r="AH19" i="5"/>
  <c r="AF12" i="5"/>
  <c r="AH12" i="5"/>
  <c r="AJ12" i="5" s="1"/>
  <c r="I10" i="5"/>
  <c r="I9" i="5" l="1"/>
  <c r="AJ19" i="5"/>
  <c r="AJ11" i="5"/>
  <c r="O18" i="5"/>
  <c r="O10" i="5"/>
  <c r="AJ21" i="5"/>
  <c r="AH18" i="5"/>
  <c r="O9" i="5" l="1"/>
  <c r="AJ18" i="5"/>
  <c r="G7" i="3" l="1"/>
  <c r="AA8" i="5" l="1"/>
  <c r="AD1" i="5" l="1"/>
  <c r="AA9" i="5"/>
</calcChain>
</file>

<file path=xl/sharedStrings.xml><?xml version="1.0" encoding="utf-8"?>
<sst xmlns="http://schemas.openxmlformats.org/spreadsheetml/2006/main" count="647" uniqueCount="273">
  <si>
    <t>Ghi chú</t>
  </si>
  <si>
    <t>A</t>
  </si>
  <si>
    <t>B</t>
  </si>
  <si>
    <t>I</t>
  </si>
  <si>
    <t>II</t>
  </si>
  <si>
    <t>ĐVT: Triệu đồng</t>
  </si>
  <si>
    <t>Số TT</t>
  </si>
  <si>
    <t>Danh mục dự án</t>
  </si>
  <si>
    <t>Lĩnh vực</t>
  </si>
  <si>
    <t>Mã dự án</t>
  </si>
  <si>
    <t>Chủ đầu tư</t>
  </si>
  <si>
    <t xml:space="preserve"> Quyết định chủ trương đầu tư/ Quyết định đầu tư</t>
  </si>
  <si>
    <t>Địa điểm xây dựng</t>
  </si>
  <si>
    <t>Tổng mức đầu tư</t>
  </si>
  <si>
    <t>Ghi chú
(Tình hình thực hiện)</t>
  </si>
  <si>
    <t>Tổng cộng</t>
  </si>
  <si>
    <t>Trong đó</t>
  </si>
  <si>
    <t>III</t>
  </si>
  <si>
    <t>Số,  ngày, tháng, năm</t>
  </si>
  <si>
    <t>NSX</t>
  </si>
  <si>
    <t xml:space="preserve">GIAO THÔNG </t>
  </si>
  <si>
    <t>C</t>
  </si>
  <si>
    <t>D</t>
  </si>
  <si>
    <t>E</t>
  </si>
  <si>
    <t>GIÁO DỤC, ĐÀO TẠO</t>
  </si>
  <si>
    <t>THỦY LỢI</t>
  </si>
  <si>
    <t>ĐTV: Triệu đồng</t>
  </si>
  <si>
    <t xml:space="preserve">Thời gian thực hiện </t>
  </si>
  <si>
    <t>Tổng số</t>
  </si>
  <si>
    <t>TỔNG CỘNG</t>
  </si>
  <si>
    <t xml:space="preserve"> Số Quyết định chủ trương đầu tư, Quyết định đầu tư</t>
  </si>
  <si>
    <t>Kế hoạch vốn năm 2025</t>
  </si>
  <si>
    <t>Thời gian thực hiện</t>
  </si>
  <si>
    <t xml:space="preserve">Kế hoạch vốn NS xã năm 2021-2025 </t>
  </si>
  <si>
    <t>Điều chỉnh</t>
  </si>
  <si>
    <t>Tăng (+)</t>
  </si>
  <si>
    <t>Xây dựng 2 tầng 6 phòng trường THCS Quảng Phú</t>
  </si>
  <si>
    <t>GD</t>
  </si>
  <si>
    <t>2018-2019</t>
  </si>
  <si>
    <t>Số 1683/QĐ-UBND ngày 06/8/2018</t>
  </si>
  <si>
    <t>Xây dựng nhà hiệu bộ và 02 phòng học Trường Mầm non Quảng Phú</t>
  </si>
  <si>
    <t>2019-2020</t>
  </si>
  <si>
    <t>Kế hoạch đầu tư công năm 2025 (sau điều chỉnh)</t>
  </si>
  <si>
    <t>0</t>
  </si>
  <si>
    <t>Xây dựng nhà lớp học, bếp ăn và khuôn viên điểm Trường Mầm non Phú Xuân, xã Quảng Phú</t>
  </si>
  <si>
    <t>Nhà hiệu bộ và các phòng chức năng Trường Tiểu học số 1 Quảng Phú</t>
  </si>
  <si>
    <t>Dự án hoàn thành</t>
  </si>
  <si>
    <t>2022-2025</t>
  </si>
  <si>
    <t>7988564</t>
  </si>
  <si>
    <t>Kế hoạch NSX năm 2025 ( Xã cũ)</t>
  </si>
  <si>
    <t>Trong đó Vốn đã bố trí NSX 6 tháng năm 2025</t>
  </si>
  <si>
    <t>LĨNH VỰC VĂN HOÁ</t>
  </si>
  <si>
    <t>Nhà văn hóa thôn Nam Lãnh, xã Quảng Phú</t>
  </si>
  <si>
    <t>Nhà văn hóa thôn Phú Xuân, xã Quảng Phú</t>
  </si>
  <si>
    <t>Nhà văn hóa thôn Phú Lộc 1, xã Quảng Phú</t>
  </si>
  <si>
    <t>2023-2025</t>
  </si>
  <si>
    <t>Đường GT thôn Hải Đông xã Quảng Phú</t>
  </si>
  <si>
    <t>Nâng cấp các tuyến đường giao thông khu dân cư thôn Nam Lãnh, Hải Đông, xã Quảng Phú</t>
  </si>
  <si>
    <t>GT</t>
  </si>
  <si>
    <t>VH</t>
  </si>
  <si>
    <t>8045022</t>
  </si>
  <si>
    <t>8045024</t>
  </si>
  <si>
    <t>8045023</t>
  </si>
  <si>
    <t>Số 138/QĐ-UBND ngày 24/7/2023 ( xã)</t>
  </si>
  <si>
    <t>Số 139/QĐ-UBND ngày 24/7/2023 (xã)</t>
  </si>
  <si>
    <t>Số 140/QĐ-UBND ngày 24/07/2023 (xã)</t>
  </si>
  <si>
    <t>F</t>
  </si>
  <si>
    <t>Đo đạc lại bản đồ địa chính, lập hồ sơ địa chính và cấp giấy chứng nhận quyền sử dụng đất khu đất dồn diền đổi thửa xã Quảng Phú</t>
  </si>
  <si>
    <t>ĐĐ</t>
  </si>
  <si>
    <t>Dự án khởi công mới</t>
  </si>
  <si>
    <t>Dự án chuyển tiếp</t>
  </si>
  <si>
    <t>Nâng cấp sân, XD gara xe, cải tạo nhà nội trú trường THCS Quảng Hợp</t>
  </si>
  <si>
    <t>2023-2024</t>
  </si>
  <si>
    <t>Nâng cấp, cải tạo hệ thống hàng rào trường THCS Quảng Hợp</t>
  </si>
  <si>
    <t>2024-2026</t>
  </si>
  <si>
    <t>2019-2021</t>
  </si>
  <si>
    <t>Đường bê tông thôn Thanh Xuân xã Quảng Hợp</t>
  </si>
  <si>
    <t xml:space="preserve">Khắc phục tuyến đường UBND xã thôn Bưởi rỏi xã Quảng Hợp </t>
  </si>
  <si>
    <t>Khu nghĩa địa và đường kết nối vào khu nghĩa địa thôn Hợp Hạ, xã Quảng Hợp</t>
  </si>
  <si>
    <t>2025-2026</t>
  </si>
  <si>
    <t>Chưa XD hồ sơ</t>
  </si>
  <si>
    <t>Xây dựng nhà văn hóa thôn 2, xã Quảng Kim</t>
  </si>
  <si>
    <t xml:space="preserve">Kế hoạch NSX năm 2025 ( Xã cũ) </t>
  </si>
  <si>
    <t>Tu sửa các nhà vệ sinh khối tiểu học trường TH và THCS Quảng Kim</t>
  </si>
  <si>
    <t>2025-2025</t>
  </si>
  <si>
    <t xml:space="preserve">TỔNG CỘNG </t>
  </si>
  <si>
    <t>Xây dựng nhà lớp học, khối phòng học hỗ trợ học tập 10 phòng 2 tầng và hệ thống PCCC Trường tiểu học xã Quảng Kim</t>
  </si>
  <si>
    <t>Kiên cố hóa tuyến đường giao thông nội thôn Hùng sơn</t>
  </si>
  <si>
    <t>2022-2024</t>
  </si>
  <si>
    <t>Số 192/QĐ-UBND ngày 31/10/2019</t>
  </si>
  <si>
    <t>Số 527 ngày 29/3/2022</t>
  </si>
  <si>
    <t>Cứng hoá tuyến đường nội thôn 1, thôn 2 xã Quảng Kim</t>
  </si>
  <si>
    <t>Số 1506/ QĐ-UBND ngày 08/3/2023</t>
  </si>
  <si>
    <t>TL</t>
  </si>
  <si>
    <t>Nâng cấp sửa chữa mương thoát nước chống ngập úng thôn 1, thôn 2</t>
  </si>
  <si>
    <t>Tu sửa kênh mương nội đồng phục vụ sản  xuất nông nghiệp, xã Quảng Kim</t>
  </si>
  <si>
    <t>Tu sửa và xây dựng tuyến kênh mương tưới đồng rộc thôn 2 xã Quảng Kim</t>
  </si>
  <si>
    <t>2018-2018</t>
  </si>
  <si>
    <t>2024-2025</t>
  </si>
  <si>
    <t>Quảng Phú</t>
  </si>
  <si>
    <t>Quảng Kim</t>
  </si>
  <si>
    <t>Quảng Đông</t>
  </si>
  <si>
    <t>Quảng Hợp</t>
  </si>
  <si>
    <t>2014-2015</t>
  </si>
  <si>
    <t>Số 1867 ngày 9/8/2018</t>
  </si>
  <si>
    <t>Số 140 ngày 24/7/2023</t>
  </si>
  <si>
    <t>Số 524 ngày 26/02/2014 UBND huyện</t>
  </si>
  <si>
    <t>Số 2120 ngày 04/11/2022 của UBND huyện</t>
  </si>
  <si>
    <t>Số 2180 ngày 09/11/2022  của UBND huyện</t>
  </si>
  <si>
    <t>Số 72 ngày 14/6/2024 của UBND xã</t>
  </si>
  <si>
    <t>Số 2264/ QĐ-UBND ngày 23/11/2022</t>
  </si>
  <si>
    <t>Số 2204 ngày 14/11/2022 của UBND huyện</t>
  </si>
  <si>
    <t>Số 643/ QĐ-UBND ngày 21/4/2023</t>
  </si>
  <si>
    <t>Số 236/ QĐ-UBND ngày 08/10/2024</t>
  </si>
  <si>
    <t>Số 111/QĐ-UBND ngày 23/09/2019</t>
  </si>
  <si>
    <t xml:space="preserve">Cải tạo, nâng cấp, xây dựng Nhà văn hóa thôn Vịnh Sơn </t>
  </si>
  <si>
    <t xml:space="preserve"> Số 2164 ngày  04/09/2014 UBND huyện</t>
  </si>
  <si>
    <t>Nâng cấp đường liên thôn 19/5</t>
  </si>
  <si>
    <t>Số 1234 ngày 01/6/2009 UBND huyện</t>
  </si>
  <si>
    <t>2009-2010</t>
  </si>
  <si>
    <t>Xây dựng mới hàng rào, sân KV trường mần non 19/5</t>
  </si>
  <si>
    <t xml:space="preserve">Trường MN Quảng Đông khu vực trung tâm đạt chuẩn quốc gia năm 2016- Hạng mục: Nhà bếp cổng, hàng rào, sân vào khuôn viên </t>
  </si>
  <si>
    <t>Số 3118/QĐ-UBND ngày 16/06/2016 UBND huyện</t>
  </si>
  <si>
    <t>2016-2016</t>
  </si>
  <si>
    <t>Trường TH khu vực 19/5-Quảng Đông. HM: San lấp mặt bằng, khuồn viên, sân bê tông và bồn hoa</t>
  </si>
  <si>
    <t>Số 07/QĐ-UBND ngày 07/01/2016 UBND xã</t>
  </si>
  <si>
    <t>Xử lý đập khe trén xã Quảng Đông</t>
  </si>
  <si>
    <t>Số 4661/QĐ-UBND ngày 31/10/2016 UBND huyện</t>
  </si>
  <si>
    <t>2016-2018</t>
  </si>
  <si>
    <t>Thiết kế cảnh quan trường MN Quảng Đông</t>
  </si>
  <si>
    <t>206/QĐ-UBND ngày 24/11/2017 UBND xã</t>
  </si>
  <si>
    <t xml:space="preserve"> 2017-2018</t>
  </si>
  <si>
    <t>Nhà văn hóa thôn Minh Sơn xã Quảng Đông</t>
  </si>
  <si>
    <t xml:space="preserve"> Số 78/QĐ-UBND ngày 14/05/2018 UBND xã</t>
  </si>
  <si>
    <t>Hệ thống rãnh thoát nước khu tái định cư khu công nghiệp cảng biển Hòn La</t>
  </si>
  <si>
    <t>2021-2023</t>
  </si>
  <si>
    <t>Số 251/QĐ-UBND ngày 30/12/2020 UBND xã</t>
  </si>
  <si>
    <t>Xây dựng nhà 2 tầng 8 phòng học bộ môn Trường THCS Quảng Đông</t>
  </si>
  <si>
    <t>2022-2023</t>
  </si>
  <si>
    <t>Số 1885/QĐ-UBND ngày 30/9/2022 UBND huyện</t>
  </si>
  <si>
    <t>Cải tạo dãy nhà lớp học 8 phòng, dãy nhà hiệu bộ trường Tiểu học trung tâm, xã Quảng Đông</t>
  </si>
  <si>
    <t>Số 115/QĐ-UBND ngày 15/6/2023 UBND xã</t>
  </si>
  <si>
    <t>Xây dựng cổng, hàng rào, sân trường THCS Quảng Đông</t>
  </si>
  <si>
    <t>Số 182/QĐ-UBND ngày 04/10/2023 UBND xã</t>
  </si>
  <si>
    <t>Nhà văn hoá thôn Đông Hưng</t>
  </si>
  <si>
    <t>Nhà hiệu bộ và 01 phòng học trường mầm non Quảng Đông</t>
  </si>
  <si>
    <t>Số 55/QĐ-UBND ngày 21/4/2023 UBND xã</t>
  </si>
  <si>
    <t>Xây dựng nhà làm việc Trụ sở Ủy ban nhân dân xã Quảng Đông</t>
  </si>
  <si>
    <t>QLNN</t>
  </si>
  <si>
    <t>Số 166/QĐ-UBND ngày 23/8/2024 UBND xã</t>
  </si>
  <si>
    <t>Xây dựng nhà lớp học 2 tầng 4 phòng trường mầm non trung tâm xã Quảng Đông</t>
  </si>
  <si>
    <t>Cải tạo thay thế hệ thống cửa của các dãy nhà lớp học và hiệu bộ Trường Trung học cơ sở Quảng Đông</t>
  </si>
  <si>
    <t>Số 237/QĐ-UBND ngày 15/12/2023 UBND xã</t>
  </si>
  <si>
    <t>Số 2613/QĐ-UBND ngày 05/12/2023 UBND huyện</t>
  </si>
  <si>
    <t>Xây dựng các phòng chức năng Trường Tiểu học Trung tâm xã Quảng Đông</t>
  </si>
  <si>
    <t>Số 222/QĐ-UBND ngày 11/12/2023 UBND xã</t>
  </si>
  <si>
    <t>Nhà Đa năng trường THCS Quảng Đông</t>
  </si>
  <si>
    <t>Số 193/QĐ-UBND ngày 8/10/2024 UBND xã</t>
  </si>
  <si>
    <t>Dự án đang triển khai</t>
  </si>
  <si>
    <t>2019-2025</t>
  </si>
  <si>
    <t>Xây dựng Hệ thống hồ sơ Địa chính và Cơ sở dữ liệu quản lý đất đai xã Quảng Đông, huyện Quảng Trạch, tỉnh Quảng Bình</t>
  </si>
  <si>
    <t>Số 47/QĐ-UBND ngày 21/03/2024</t>
  </si>
  <si>
    <t>Nhà lớp học 2 tầng 8 phòng trường tiểu học 19/5 ( khu tái định cư- co cụm điểm trường</t>
  </si>
  <si>
    <t>Số 237/QĐ-UBND ngày 04/4/2022 của UBND xã</t>
  </si>
  <si>
    <t>QĐ</t>
  </si>
  <si>
    <t>Nhà lớp học 2 tầng 8 phòng trường tiểu học 19/5 ( khu tái định cư- co cụm điểm trường)</t>
  </si>
  <si>
    <t>Số 140/QĐ-UBND ngày 18/1/2018</t>
  </si>
  <si>
    <t>Giảm (-)</t>
  </si>
  <si>
    <t>Hạ tầng kỹ thuật khu quy hoạch chi tiết khu dân cư Đồng Nương, thôn Phú Lộc 3, xã Quảng Phú</t>
  </si>
  <si>
    <t>Xã Phú Trạch</t>
  </si>
  <si>
    <t>2020-2022</t>
  </si>
  <si>
    <t>Quyết định số 1715/QĐ-UBND ngày 30/7/2020 của UBND huyện</t>
  </si>
  <si>
    <t xml:space="preserve">Kế hoạch vốn ĐTC năm 2021-2025 </t>
  </si>
  <si>
    <t>Hạ tầng kỹ thuật khu quy hoạch khu dân cư thôn Nam Lãnh xã Quảng Phú, huyện Quảng Trạch</t>
  </si>
  <si>
    <t>2019-2023</t>
  </si>
  <si>
    <t>Số 19/NQ-HĐND ngày 19/12/2018 của HĐND huyện; số 14/NQ-HĐND ngày 25/10/2022 của HĐND huyện</t>
  </si>
  <si>
    <t>QUẢNG PHÚ</t>
  </si>
  <si>
    <t xml:space="preserve"> Số 819/QĐ-UBND ngày 22/5/2023 UBND huyện</t>
  </si>
  <si>
    <t>Khắc phục khẩn cấp tuyến đường lầy lội từ khu dân cư thôn Thanh Xuân đi nhà thờ giáo xứ Thủy Vực xã Quảng Hợp, huyện Quảng Trạch</t>
  </si>
  <si>
    <t>Nâng cấp cổng,hàng rào điểm trường Mầm non Tân Phú,  xã Quảng Phú</t>
  </si>
  <si>
    <t>Xây dựng khuôn viên trường Mầm non Phú Lộc 1,2,3 Quảng Phú</t>
  </si>
  <si>
    <t>2021-2024</t>
  </si>
  <si>
    <t>BT hóa tuyến đường LT Tân Phú, Nam Lãnh  xã  Q.Phú; HM: 02 tuyến đường</t>
  </si>
  <si>
    <t>2015-2015</t>
  </si>
  <si>
    <t>Số 155/QĐ-UBND ngày 23/8/2021</t>
  </si>
  <si>
    <t>Số 45/QĐ-UBND xã ngày 06/02/2018</t>
  </si>
  <si>
    <t>Số 2549/QĐ-UBND ngày 31/08/2015</t>
  </si>
  <si>
    <t>Số 199/QĐ-UBND xã ngày 29/12/2022</t>
  </si>
  <si>
    <t>Nâng cấp mương thoát nước chống ngập úng thôn Hải Đông, xã Quảng Phú</t>
  </si>
  <si>
    <t>Số 2364/ ngày 05/12/2022 ( H)</t>
  </si>
  <si>
    <t>Bổ sug cân đối đầu năm</t>
  </si>
  <si>
    <t>Giải ngân</t>
  </si>
  <si>
    <t>VĂN HOÁ</t>
  </si>
  <si>
    <t>QUẢN LÝ NHÀ NƯỚC</t>
  </si>
  <si>
    <t>QUY HOẠCH</t>
  </si>
  <si>
    <t>Số 33/ QĐ-UBND ngày 20/05/2025</t>
  </si>
  <si>
    <t>Số 27/ QĐ-UBND ngày 16/2/2023</t>
  </si>
  <si>
    <t>Số 3732/QĐ-UBND ngày 30/10/2018</t>
  </si>
  <si>
    <t>Số 2284/QĐ-UBND H ngày 25/11/2022</t>
  </si>
  <si>
    <t>Kế hoạch NSX năm 2025
 ( Xã cũ)</t>
  </si>
  <si>
    <t>Luỹ kế vốn đã bố trí NSX từ năm 2021 - 2024</t>
  </si>
  <si>
    <t>Chi đo đạc, quy hoạch sử dụng đất</t>
  </si>
  <si>
    <t xml:space="preserve"> ( nội dung phân bổ cụ thể sau khi có nguồn vốn)</t>
  </si>
  <si>
    <t xml:space="preserve">Công trình đang thi công </t>
  </si>
  <si>
    <t>Công trình hết nợ</t>
  </si>
  <si>
    <t>Đã phân bổ từ nguồn vượt thu</t>
  </si>
  <si>
    <t>Đã bố trí vốn CT CTMTQG NTM</t>
  </si>
  <si>
    <t>Công trình cấp thiết</t>
  </si>
  <si>
    <t>Theo giá trị nghiệm thu hiện tại</t>
  </si>
  <si>
    <t>Trong đó: NSX</t>
  </si>
  <si>
    <t>Kế hoạch NSX năm 2025
( Xã cũ)</t>
  </si>
  <si>
    <t>Xây dựng 2 tầng 6 phòng trường MN Quảng Phú</t>
  </si>
  <si>
    <t>Số 1867/QĐ-UBND ngày 9/8/2018</t>
  </si>
  <si>
    <t>Đường BT thôn Hợp Trung - Hợp Hạ xã Quảng Hợp</t>
  </si>
  <si>
    <t>Nâng cấp đường liên thôn xã Quảng Hợp</t>
  </si>
  <si>
    <t>Đường bê tông thôn Bưởi rỏi xã Quảng Hợp</t>
  </si>
  <si>
    <t>2010-2011</t>
  </si>
  <si>
    <t>2011-2012</t>
  </si>
  <si>
    <t>2017-2019</t>
  </si>
  <si>
    <t>1775/QĐ-UBND ngày 28/07/2014</t>
  </si>
  <si>
    <t>2946/QĐ-UBND ngày 27/11/2013</t>
  </si>
  <si>
    <t>2513/QĐ-UBND ngày 27/01/2011</t>
  </si>
  <si>
    <t>Trạm bơm điện thôn Hợp Phú</t>
  </si>
  <si>
    <t>Bê tông hoá kênh tưới xã Quảng Hợp</t>
  </si>
  <si>
    <t>Bê tông hóa kênh mương nội đồng</t>
  </si>
  <si>
    <t>2013-2014</t>
  </si>
  <si>
    <t>2946 ngày 27/11/2013</t>
  </si>
  <si>
    <t>2565/QĐ-UBND ngày 10/09/2013</t>
  </si>
  <si>
    <t>Số 78, ngày 04/09/2019</t>
  </si>
  <si>
    <t>Tổng 
cộng</t>
  </si>
  <si>
    <t>Cầu máng thôn Bưởi rỏi xã Quảng Hợp</t>
  </si>
  <si>
    <t>1779/QĐ-UBND ngày 21/7/2017</t>
  </si>
  <si>
    <t>Nhà hội trường xã Quảng Hợp</t>
  </si>
  <si>
    <t>2336/QĐ-UBND ngày 20/08/2013</t>
  </si>
  <si>
    <t>7397589</t>
  </si>
  <si>
    <t>Sửa chữa bảo dưỡng khuôn viên trường tiểu học số 2 xã Quảng Phú</t>
  </si>
  <si>
    <t>2021-2022</t>
  </si>
  <si>
    <t>Số 27/QĐ-UBND ngày 04/3/2022</t>
  </si>
  <si>
    <t>Nhà vệ sinh trường tiểu học số 2 xã Quảng Phú</t>
  </si>
  <si>
    <t>QĐ số 87 ngày 18/5/2021</t>
  </si>
  <si>
    <t>Trường TH số 1, HM: hàng rào, cổng trường TH số 1</t>
  </si>
  <si>
    <t>74/QĐ-UBND ngày 13/6/2019</t>
  </si>
  <si>
    <t>Nhà bếp bán trú Trường mần non thôn Phú Lộc 1,2,3 xã Quảng Phú</t>
  </si>
  <si>
    <t>171/QĐ-UBND ngày 30/10/2019</t>
  </si>
  <si>
    <t>Địa điểm xây dựng 
( xã củ)</t>
  </si>
  <si>
    <t xml:space="preserve">Nhà lớp học 2 tầng trường mầm non trung tâm </t>
  </si>
  <si>
    <t xml:space="preserve">Quảng Hợp </t>
  </si>
  <si>
    <t xml:space="preserve"> Quyết định chủ trương đầu tư/
 Quyết định đầu tư</t>
  </si>
  <si>
    <t>Điều chỉnh +</t>
  </si>
  <si>
    <t>Điều chỉnh -</t>
  </si>
  <si>
    <t>Kế hoạch NSX năm 2025</t>
  </si>
  <si>
    <t>Quy hoạch</t>
  </si>
  <si>
    <t>Tổng luỹ kế bố trí vốn hết năm 2025</t>
  </si>
  <si>
    <t>Tổng điều chỉnh</t>
  </si>
  <si>
    <t>Quảng Hợp Đầu tư đường đi nhà thờ</t>
  </si>
  <si>
    <t>Quảng Hợp Trả nợ</t>
  </si>
  <si>
    <t>Nợ chủ yếu từ 2013-2014</t>
  </si>
  <si>
    <t xml:space="preserve"> - Trả nợ Xây dựng cơ bản</t>
  </si>
  <si>
    <t xml:space="preserve"> - Công trình khởi công 2021-2024 đã hoàn thành</t>
  </si>
  <si>
    <t xml:space="preserve"> - Công trình đang thi công</t>
  </si>
  <si>
    <t>Còn nợ so với  kế hoạch vốn 2021-2025</t>
  </si>
  <si>
    <t>CÒN NỢ</t>
  </si>
  <si>
    <t>Nhà văn hóa thôn Tân Phú xã Quảng Phú</t>
  </si>
  <si>
    <t>Số 166/QĐ-UBND ngày  30/10/2019</t>
  </si>
  <si>
    <t>Đường giao thông thôn Nam Lãnh xã Quảng Phú</t>
  </si>
  <si>
    <t>QĐ 190/QĐ-UBND ngày 31/10/2019</t>
  </si>
  <si>
    <t>(Kèm theo Nghị quyết số       /NQ-HĐND ngày        tháng     năm 2025 của Hội đồng nhân dân xã Phú Trạch )</t>
  </si>
  <si>
    <t>PHỤ LỤC 01: DANH MỤC PHÂN BỔ KẾ HOẠCH ĐẦU TƯ CÔNG  NĂM 2025
TỪ NGUỒN THU CẤP QUYỀN SỬ DỤNG ĐẤT</t>
  </si>
  <si>
    <t>PHỤ LỤC 02: DANH MỤC PHÂN BỔ KẾ HOẠCH ĐẦU TƯ CÔNG  NĂM 2025
TỪ NGUỒN THU NHÂN DÂN ĐÓNG GÓP</t>
  </si>
  <si>
    <t>PHỤ LỤC 03: DANH MỤC PHÂN BỔ KẾ HOẠCH ĐẦU TƯ CÔNG  NĂM 2025
TỪ NGUỒN BỔ SUNG NGÂN SÁCH CẤP TRÊN</t>
  </si>
  <si>
    <t xml:space="preserve">PHỤ LỤC 04: DANH MỤC PHÂN BỔ KẾ HOẠCH ĐẦU TƯ CÔNG  NĂM 2025
TỪ NGUỒN VƯỢT THU </t>
  </si>
  <si>
    <t>PHỤ LỤC 05: DANH MỤC PHÂN BỔ VỐN CÁC DỰ ÁN HẠ TẦNG PHÁT TRIỂN QUỸ ĐẤT NĂM 2025</t>
  </si>
  <si>
    <t xml:space="preserve">Số 1727/QĐ-UBND ngày 09/9/2022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</si>
</sst>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-* #,##0_-;\-* #,##0_-;_-* &quot;-&quot;??_-;_-@_-"/>
    <numFmt numFmtId="165" formatCode="_(* #,##0_);_(* \(#,##0\);_(* &quot;-&quot;??_);_(@_)"/>
    <numFmt numFmtId="166" formatCode="#,##0.000000"/>
    <numFmt numFmtId="168" formatCode="#,##0.00000000"/>
    <numFmt numFmtId="169" formatCode="#,##0.000"/>
  </numFmts>
  <fonts count="22">
    <font>
      <sz val="12"/>
      <color theme="1"/>
      <name val="Times New Roman"/>
      <family val="2"/>
      <charset val="163"/>
    </font>
    <font>
      <sz val="11"/>
      <color theme="1"/>
      <name val="Aptos Narrow"/>
      <family val="2"/>
      <scheme val="minor"/>
    </font>
    <font>
      <i/>
      <sz val="14"/>
      <name val="Times New Roman"/>
      <family val="1"/>
    </font>
    <font>
      <b/>
      <sz val="14"/>
      <name val="Times New Roman"/>
      <family val="1"/>
    </font>
    <font>
      <sz val="12"/>
      <color theme="1"/>
      <name val="Times New Roman"/>
      <family val="2"/>
      <charset val="163"/>
    </font>
    <font>
      <b/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11"/>
      <color theme="1"/>
      <name val="Times New Roman"/>
      <family val="2"/>
    </font>
    <font>
      <sz val="12"/>
      <name val="Times New Roman"/>
      <family val="1"/>
    </font>
    <font>
      <sz val="12"/>
      <name val=".VnTime"/>
      <family val="2"/>
    </font>
    <font>
      <sz val="12"/>
      <name val="timesnewroman"/>
    </font>
    <font>
      <b/>
      <sz val="16"/>
      <name val="Times New Roman"/>
      <family val="1"/>
    </font>
    <font>
      <b/>
      <sz val="11"/>
      <name val="Times New Roman"/>
      <family val="1"/>
    </font>
    <font>
      <i/>
      <sz val="16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i/>
      <sz val="11"/>
      <name val="Times New Roman"/>
      <family val="1"/>
    </font>
    <font>
      <i/>
      <sz val="12"/>
      <color theme="1"/>
      <name val="Times New Roman"/>
      <family val="1"/>
    </font>
    <font>
      <sz val="14"/>
      <name val="Times New Roman"/>
      <family val="1"/>
    </font>
    <font>
      <b/>
      <sz val="15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0" fontId="8" fillId="0" borderId="0"/>
    <xf numFmtId="0" fontId="9" fillId="0" borderId="0"/>
    <xf numFmtId="0" fontId="8" fillId="0" borderId="0"/>
    <xf numFmtId="0" fontId="10" fillId="0" borderId="0"/>
    <xf numFmtId="0" fontId="9" fillId="0" borderId="0"/>
    <xf numFmtId="0" fontId="9" fillId="0" borderId="0"/>
    <xf numFmtId="0" fontId="11" fillId="0" borderId="0"/>
    <xf numFmtId="0" fontId="1" fillId="0" borderId="0"/>
    <xf numFmtId="0" fontId="10" fillId="0" borderId="0"/>
    <xf numFmtId="0" fontId="17" fillId="0" borderId="0"/>
  </cellStyleXfs>
  <cellXfs count="278">
    <xf numFmtId="0" fontId="0" fillId="0" borderId="0" xfId="0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3" fontId="9" fillId="0" borderId="0" xfId="0" applyNumberFormat="1" applyFont="1"/>
    <xf numFmtId="3" fontId="9" fillId="0" borderId="0" xfId="0" applyNumberFormat="1" applyFont="1" applyAlignment="1">
      <alignment vertical="center"/>
    </xf>
    <xf numFmtId="0" fontId="5" fillId="0" borderId="0" xfId="0" applyFont="1"/>
    <xf numFmtId="0" fontId="13" fillId="0" borderId="0" xfId="1" applyFont="1" applyProtection="1">
      <protection hidden="1"/>
    </xf>
    <xf numFmtId="3" fontId="13" fillId="0" borderId="0" xfId="1" applyNumberFormat="1" applyFont="1" applyProtection="1">
      <protection hidden="1"/>
    </xf>
    <xf numFmtId="3" fontId="6" fillId="0" borderId="5" xfId="1" applyNumberFormat="1" applyFont="1" applyBorder="1" applyAlignment="1" applyProtection="1">
      <alignment horizontal="right" vertical="center" wrapText="1"/>
      <protection hidden="1"/>
    </xf>
    <xf numFmtId="3" fontId="7" fillId="0" borderId="5" xfId="1" applyNumberFormat="1" applyFont="1" applyBorder="1" applyAlignment="1" applyProtection="1">
      <alignment horizontal="right" vertical="center" wrapText="1"/>
      <protection hidden="1"/>
    </xf>
    <xf numFmtId="0" fontId="5" fillId="0" borderId="0" xfId="1" applyFont="1" applyProtection="1">
      <protection hidden="1"/>
    </xf>
    <xf numFmtId="3" fontId="5" fillId="0" borderId="0" xfId="1" applyNumberFormat="1" applyFont="1" applyProtection="1">
      <protection hidden="1"/>
    </xf>
    <xf numFmtId="3" fontId="9" fillId="0" borderId="5" xfId="0" applyNumberFormat="1" applyFont="1" applyBorder="1" applyAlignment="1">
      <alignment vertical="center"/>
    </xf>
    <xf numFmtId="164" fontId="5" fillId="0" borderId="0" xfId="3" applyNumberFormat="1" applyFont="1" applyFill="1"/>
    <xf numFmtId="9" fontId="5" fillId="0" borderId="0" xfId="0" applyNumberFormat="1" applyFont="1"/>
    <xf numFmtId="0" fontId="3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9" fillId="0" borderId="0" xfId="0" applyFont="1" applyFill="1"/>
    <xf numFmtId="0" fontId="15" fillId="0" borderId="0" xfId="1" applyFont="1" applyFill="1" applyProtection="1">
      <protection hidden="1"/>
    </xf>
    <xf numFmtId="0" fontId="5" fillId="0" borderId="5" xfId="1" applyFont="1" applyFill="1" applyBorder="1" applyAlignment="1" applyProtection="1">
      <alignment horizontal="center" vertical="center" wrapText="1"/>
      <protection hidden="1"/>
    </xf>
    <xf numFmtId="0" fontId="5" fillId="0" borderId="5" xfId="1" applyNumberFormat="1" applyFont="1" applyFill="1" applyBorder="1" applyAlignment="1" applyProtection="1">
      <alignment horizontal="center" vertical="center" wrapText="1"/>
      <protection hidden="1"/>
    </xf>
    <xf numFmtId="3" fontId="5" fillId="0" borderId="5" xfId="1" applyNumberFormat="1" applyFont="1" applyFill="1" applyBorder="1" applyAlignment="1" applyProtection="1">
      <alignment horizontal="right" vertical="center" wrapText="1"/>
      <protection hidden="1"/>
    </xf>
    <xf numFmtId="0" fontId="9" fillId="0" borderId="5" xfId="0" applyFont="1" applyFill="1" applyBorder="1" applyAlignment="1">
      <alignment horizontal="center" vertical="center"/>
    </xf>
    <xf numFmtId="0" fontId="9" fillId="0" borderId="5" xfId="4" applyFont="1" applyFill="1" applyBorder="1" applyAlignment="1">
      <alignment horizontal="left" vertical="center" wrapText="1"/>
    </xf>
    <xf numFmtId="0" fontId="9" fillId="0" borderId="5" xfId="4" applyFont="1" applyFill="1" applyBorder="1" applyAlignment="1">
      <alignment horizontal="center" vertical="center" wrapText="1"/>
    </xf>
    <xf numFmtId="0" fontId="9" fillId="2" borderId="5" xfId="11" applyFont="1" applyFill="1" applyBorder="1" applyAlignment="1">
      <alignment horizontal="center" vertical="center" wrapText="1"/>
    </xf>
    <xf numFmtId="3" fontId="9" fillId="0" borderId="5" xfId="0" applyNumberFormat="1" applyFont="1" applyFill="1" applyBorder="1" applyAlignment="1">
      <alignment vertical="center"/>
    </xf>
    <xf numFmtId="3" fontId="9" fillId="0" borderId="5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5" xfId="1" applyFont="1" applyBorder="1" applyAlignment="1" applyProtection="1">
      <alignment horizontal="center" vertical="center" wrapText="1"/>
      <protection hidden="1"/>
    </xf>
    <xf numFmtId="0" fontId="7" fillId="0" borderId="5" xfId="1" applyFont="1" applyBorder="1" applyAlignment="1" applyProtection="1">
      <alignment horizontal="left" vertical="center" wrapText="1"/>
      <protection hidden="1"/>
    </xf>
    <xf numFmtId="3" fontId="16" fillId="0" borderId="0" xfId="1" applyNumberFormat="1" applyFont="1" applyProtection="1">
      <protection hidden="1"/>
    </xf>
    <xf numFmtId="0" fontId="16" fillId="0" borderId="0" xfId="1" applyFont="1" applyProtection="1">
      <protection hidden="1"/>
    </xf>
    <xf numFmtId="0" fontId="12" fillId="0" borderId="0" xfId="0" applyFont="1" applyAlignment="1">
      <alignment horizontal="center" vertical="center"/>
    </xf>
    <xf numFmtId="3" fontId="5" fillId="0" borderId="0" xfId="0" applyNumberFormat="1" applyFont="1"/>
    <xf numFmtId="3" fontId="2" fillId="0" borderId="0" xfId="0" applyNumberFormat="1" applyFont="1"/>
    <xf numFmtId="3" fontId="9" fillId="0" borderId="0" xfId="1" applyNumberFormat="1" applyFont="1" applyProtection="1">
      <protection hidden="1"/>
    </xf>
    <xf numFmtId="0" fontId="9" fillId="2" borderId="0" xfId="0" applyFont="1" applyFill="1"/>
    <xf numFmtId="3" fontId="5" fillId="2" borderId="0" xfId="1" applyNumberFormat="1" applyFont="1" applyFill="1" applyProtection="1">
      <protection hidden="1"/>
    </xf>
    <xf numFmtId="3" fontId="9" fillId="0" borderId="5" xfId="4" applyNumberFormat="1" applyFont="1" applyBorder="1" applyAlignment="1">
      <alignment horizontal="right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3" fontId="9" fillId="2" borderId="0" xfId="0" applyNumberFormat="1" applyFont="1" applyFill="1"/>
    <xf numFmtId="3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5" fillId="0" borderId="0" xfId="1" applyFont="1" applyBorder="1" applyAlignment="1" applyProtection="1">
      <alignment horizontal="right" vertical="center" wrapText="1"/>
      <protection hidden="1"/>
    </xf>
    <xf numFmtId="3" fontId="5" fillId="0" borderId="0" xfId="1" applyNumberFormat="1" applyFont="1" applyBorder="1" applyAlignment="1" applyProtection="1">
      <alignment horizontal="right" vertical="center"/>
      <protection hidden="1"/>
    </xf>
    <xf numFmtId="3" fontId="7" fillId="2" borderId="0" xfId="0" applyNumberFormat="1" applyFont="1" applyFill="1" applyBorder="1" applyAlignment="1">
      <alignment horizontal="right" wrapText="1"/>
    </xf>
    <xf numFmtId="0" fontId="5" fillId="0" borderId="5" xfId="1" applyFont="1" applyBorder="1" applyAlignment="1" applyProtection="1">
      <alignment horizontal="center" vertical="center" wrapText="1"/>
      <protection hidden="1"/>
    </xf>
    <xf numFmtId="0" fontId="5" fillId="0" borderId="5" xfId="1" applyFont="1" applyFill="1" applyBorder="1" applyAlignment="1" applyProtection="1">
      <alignment horizontal="center" vertical="center" wrapText="1"/>
      <protection hidden="1"/>
    </xf>
    <xf numFmtId="0" fontId="5" fillId="0" borderId="2" xfId="1" applyFont="1" applyFill="1" applyBorder="1" applyAlignment="1" applyProtection="1">
      <alignment horizontal="center" vertical="center" wrapText="1"/>
      <protection hidden="1"/>
    </xf>
    <xf numFmtId="0" fontId="7" fillId="2" borderId="5" xfId="5" applyFont="1" applyFill="1" applyBorder="1" applyAlignment="1">
      <alignment horizontal="center" vertical="center" wrapText="1"/>
    </xf>
    <xf numFmtId="3" fontId="9" fillId="0" borderId="0" xfId="1" applyNumberFormat="1" applyFont="1" applyBorder="1" applyAlignment="1" applyProtection="1">
      <alignment horizontal="right" wrapText="1"/>
      <protection hidden="1"/>
    </xf>
    <xf numFmtId="0" fontId="9" fillId="0" borderId="0" xfId="1" applyFont="1" applyProtection="1">
      <protection hidden="1"/>
    </xf>
    <xf numFmtId="0" fontId="16" fillId="0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right"/>
    </xf>
    <xf numFmtId="0" fontId="13" fillId="0" borderId="0" xfId="1" applyFont="1" applyFill="1" applyProtection="1">
      <protection hidden="1"/>
    </xf>
    <xf numFmtId="49" fontId="9" fillId="0" borderId="5" xfId="4" applyNumberFormat="1" applyFont="1" applyFill="1" applyBorder="1" applyAlignment="1">
      <alignment horizontal="center" vertical="center" wrapText="1"/>
    </xf>
    <xf numFmtId="0" fontId="19" fillId="0" borderId="0" xfId="0" applyFont="1" applyFill="1"/>
    <xf numFmtId="3" fontId="9" fillId="2" borderId="0" xfId="0" applyNumberFormat="1" applyFont="1" applyFill="1" applyAlignment="1">
      <alignment vertical="center"/>
    </xf>
    <xf numFmtId="3" fontId="7" fillId="0" borderId="5" xfId="1" applyNumberFormat="1" applyFont="1" applyBorder="1" applyAlignment="1" applyProtection="1">
      <alignment horizontal="center" vertical="center" wrapText="1"/>
      <protection hidden="1"/>
    </xf>
    <xf numFmtId="49" fontId="7" fillId="2" borderId="5" xfId="4" applyNumberFormat="1" applyFont="1" applyFill="1" applyBorder="1" applyAlignment="1">
      <alignment horizontal="center" vertical="center" wrapText="1"/>
    </xf>
    <xf numFmtId="3" fontId="5" fillId="0" borderId="5" xfId="1" applyNumberFormat="1" applyFont="1" applyBorder="1" applyAlignment="1" applyProtection="1">
      <alignment horizontal="center" vertical="center" wrapText="1"/>
      <protection hidden="1"/>
    </xf>
    <xf numFmtId="3" fontId="12" fillId="0" borderId="0" xfId="0" applyNumberFormat="1" applyFont="1" applyAlignment="1">
      <alignment horizontal="center" vertical="center"/>
    </xf>
    <xf numFmtId="0" fontId="5" fillId="0" borderId="5" xfId="1" applyFont="1" applyBorder="1" applyAlignment="1" applyProtection="1">
      <alignment horizontal="center" vertical="center" wrapText="1"/>
      <protection hidden="1"/>
    </xf>
    <xf numFmtId="3" fontId="5" fillId="0" borderId="3" xfId="1" applyNumberFormat="1" applyFont="1" applyBorder="1" applyAlignment="1" applyProtection="1">
      <alignment horizontal="center" vertical="center" wrapText="1"/>
      <protection hidden="1"/>
    </xf>
    <xf numFmtId="0" fontId="5" fillId="0" borderId="0" xfId="1" applyFont="1" applyBorder="1" applyAlignment="1" applyProtection="1">
      <alignment horizontal="center" vertical="center" wrapText="1"/>
      <protection hidden="1"/>
    </xf>
    <xf numFmtId="3" fontId="9" fillId="0" borderId="0" xfId="0" applyNumberFormat="1" applyFont="1" applyBorder="1" applyAlignment="1">
      <alignment horizontal="center" vertical="center" wrapText="1"/>
    </xf>
    <xf numFmtId="3" fontId="9" fillId="2" borderId="5" xfId="0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3" fontId="2" fillId="0" borderId="0" xfId="0" applyNumberFormat="1" applyFont="1" applyAlignment="1">
      <alignment vertical="center"/>
    </xf>
    <xf numFmtId="0" fontId="13" fillId="0" borderId="0" xfId="1" applyFont="1" applyAlignment="1" applyProtection="1">
      <alignment vertical="center"/>
      <protection hidden="1"/>
    </xf>
    <xf numFmtId="3" fontId="13" fillId="0" borderId="0" xfId="1" applyNumberFormat="1" applyFont="1" applyAlignment="1" applyProtection="1">
      <alignment vertical="center"/>
      <protection hidden="1"/>
    </xf>
    <xf numFmtId="0" fontId="5" fillId="0" borderId="5" xfId="1" applyFont="1" applyBorder="1" applyAlignment="1" applyProtection="1">
      <alignment horizontal="left" vertical="center" wrapText="1"/>
      <protection hidden="1"/>
    </xf>
    <xf numFmtId="3" fontId="5" fillId="0" borderId="5" xfId="1" applyNumberFormat="1" applyFont="1" applyBorder="1" applyAlignment="1" applyProtection="1">
      <alignment horizontal="right" vertical="center" wrapText="1"/>
      <protection hidden="1"/>
    </xf>
    <xf numFmtId="3" fontId="5" fillId="0" borderId="0" xfId="1" applyNumberFormat="1" applyFont="1" applyBorder="1" applyAlignment="1" applyProtection="1">
      <alignment horizontal="right" vertical="center" wrapText="1"/>
      <protection hidden="1"/>
    </xf>
    <xf numFmtId="3" fontId="9" fillId="0" borderId="5" xfId="1" applyNumberFormat="1" applyFont="1" applyBorder="1" applyAlignment="1" applyProtection="1">
      <alignment horizontal="right" vertical="center" wrapText="1"/>
      <protection hidden="1"/>
    </xf>
    <xf numFmtId="3" fontId="9" fillId="0" borderId="0" xfId="1" applyNumberFormat="1" applyFont="1" applyBorder="1" applyAlignment="1" applyProtection="1">
      <alignment horizontal="right" vertical="center" wrapText="1"/>
      <protection hidden="1"/>
    </xf>
    <xf numFmtId="0" fontId="5" fillId="0" borderId="0" xfId="1" applyFont="1" applyAlignment="1" applyProtection="1">
      <alignment vertical="center"/>
      <protection hidden="1"/>
    </xf>
    <xf numFmtId="3" fontId="5" fillId="0" borderId="0" xfId="1" applyNumberFormat="1" applyFont="1" applyAlignment="1" applyProtection="1">
      <alignment vertical="center"/>
      <protection hidden="1"/>
    </xf>
    <xf numFmtId="0" fontId="9" fillId="0" borderId="5" xfId="0" applyFont="1" applyBorder="1" applyAlignment="1">
      <alignment horizontal="center" vertical="center"/>
    </xf>
    <xf numFmtId="0" fontId="9" fillId="2" borderId="5" xfId="0" applyFont="1" applyFill="1" applyBorder="1" applyAlignment="1">
      <alignment vertical="center" wrapText="1"/>
    </xf>
    <xf numFmtId="0" fontId="9" fillId="0" borderId="5" xfId="4" applyFont="1" applyBorder="1" applyAlignment="1">
      <alignment horizontal="center" vertical="center" wrapText="1"/>
    </xf>
    <xf numFmtId="0" fontId="9" fillId="2" borderId="5" xfId="3" applyNumberFormat="1" applyFont="1" applyFill="1" applyBorder="1" applyAlignment="1">
      <alignment horizontal="center" vertical="center" wrapText="1"/>
    </xf>
    <xf numFmtId="0" fontId="9" fillId="2" borderId="5" xfId="12" applyFont="1" applyFill="1" applyBorder="1" applyAlignment="1">
      <alignment horizontal="center" vertical="center"/>
    </xf>
    <xf numFmtId="3" fontId="9" fillId="2" borderId="5" xfId="13" quotePrefix="1" applyNumberFormat="1" applyFont="1" applyFill="1" applyBorder="1" applyAlignment="1">
      <alignment horizontal="center" vertical="center" wrapText="1"/>
    </xf>
    <xf numFmtId="165" fontId="9" fillId="2" borderId="5" xfId="3" applyNumberFormat="1" applyFont="1" applyFill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5" fillId="0" borderId="5" xfId="4" applyFont="1" applyBorder="1" applyAlignment="1">
      <alignment horizontal="left" vertical="center" wrapText="1"/>
    </xf>
    <xf numFmtId="0" fontId="5" fillId="0" borderId="5" xfId="4" applyFont="1" applyBorder="1" applyAlignment="1">
      <alignment horizontal="center" vertical="center" wrapText="1"/>
    </xf>
    <xf numFmtId="49" fontId="5" fillId="0" borderId="5" xfId="4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vertical="center"/>
    </xf>
    <xf numFmtId="3" fontId="5" fillId="0" borderId="5" xfId="4" applyNumberFormat="1" applyFont="1" applyBorder="1" applyAlignment="1">
      <alignment horizontal="right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5" xfId="5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164" fontId="5" fillId="0" borderId="0" xfId="3" applyNumberFormat="1" applyFont="1" applyFill="1" applyAlignment="1">
      <alignment vertical="center"/>
    </xf>
    <xf numFmtId="9" fontId="5" fillId="0" borderId="0" xfId="0" applyNumberFormat="1" applyFont="1" applyAlignment="1">
      <alignment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5" xfId="4" applyFont="1" applyFill="1" applyBorder="1" applyAlignment="1">
      <alignment horizontal="left" vertical="center" wrapText="1"/>
    </xf>
    <xf numFmtId="0" fontId="9" fillId="2" borderId="5" xfId="4" applyFont="1" applyFill="1" applyBorder="1" applyAlignment="1">
      <alignment horizontal="center" vertical="center" wrapText="1"/>
    </xf>
    <xf numFmtId="49" fontId="9" fillId="2" borderId="5" xfId="4" applyNumberFormat="1" applyFont="1" applyFill="1" applyBorder="1" applyAlignment="1">
      <alignment horizontal="center" vertical="center" wrapText="1"/>
    </xf>
    <xf numFmtId="3" fontId="9" fillId="2" borderId="5" xfId="4" applyNumberFormat="1" applyFont="1" applyFill="1" applyBorder="1" applyAlignment="1">
      <alignment horizontal="right" vertical="center" wrapText="1"/>
    </xf>
    <xf numFmtId="3" fontId="9" fillId="2" borderId="5" xfId="1" applyNumberFormat="1" applyFont="1" applyFill="1" applyBorder="1" applyAlignment="1" applyProtection="1">
      <alignment horizontal="right" vertical="center" wrapText="1"/>
      <protection hidden="1"/>
    </xf>
    <xf numFmtId="3" fontId="9" fillId="2" borderId="5" xfId="0" applyNumberFormat="1" applyFont="1" applyFill="1" applyBorder="1" applyAlignment="1">
      <alignment horizontal="center" vertical="center" wrapText="1"/>
    </xf>
    <xf numFmtId="3" fontId="9" fillId="2" borderId="0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3" fontId="5" fillId="2" borderId="0" xfId="1" applyNumberFormat="1" applyFont="1" applyFill="1" applyAlignment="1" applyProtection="1">
      <alignment vertical="center"/>
      <protection hidden="1"/>
    </xf>
    <xf numFmtId="3" fontId="5" fillId="0" borderId="0" xfId="0" applyNumberFormat="1" applyFont="1" applyBorder="1" applyAlignment="1">
      <alignment vertical="center"/>
    </xf>
    <xf numFmtId="0" fontId="9" fillId="0" borderId="5" xfId="4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5" xfId="5" applyFont="1" applyBorder="1" applyAlignment="1">
      <alignment horizontal="center" vertical="center" wrapText="1"/>
    </xf>
    <xf numFmtId="49" fontId="9" fillId="0" borderId="5" xfId="4" applyNumberFormat="1" applyFont="1" applyBorder="1" applyAlignment="1">
      <alignment horizontal="center" vertical="center" wrapText="1"/>
    </xf>
    <xf numFmtId="3" fontId="9" fillId="0" borderId="0" xfId="1" applyNumberFormat="1" applyFont="1" applyAlignment="1" applyProtection="1">
      <alignment vertical="center"/>
      <protection hidden="1"/>
    </xf>
    <xf numFmtId="0" fontId="6" fillId="0" borderId="5" xfId="1" applyFont="1" applyBorder="1" applyAlignment="1" applyProtection="1">
      <alignment horizontal="center" vertical="center" wrapText="1"/>
      <protection hidden="1"/>
    </xf>
    <xf numFmtId="0" fontId="6" fillId="0" borderId="5" xfId="1" applyFont="1" applyBorder="1" applyAlignment="1" applyProtection="1">
      <alignment horizontal="left" vertical="center" wrapText="1"/>
      <protection hidden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5" xfId="5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2" borderId="5" xfId="1" applyFont="1" applyFill="1" applyBorder="1" applyAlignment="1" applyProtection="1">
      <alignment horizontal="center" vertical="center" wrapText="1"/>
      <protection hidden="1"/>
    </xf>
    <xf numFmtId="0" fontId="7" fillId="2" borderId="5" xfId="1" applyFont="1" applyFill="1" applyBorder="1" applyAlignment="1" applyProtection="1">
      <alignment vertical="center" wrapText="1"/>
      <protection hidden="1"/>
    </xf>
    <xf numFmtId="3" fontId="7" fillId="2" borderId="5" xfId="1" applyNumberFormat="1" applyFont="1" applyFill="1" applyBorder="1" applyAlignment="1" applyProtection="1">
      <alignment horizontal="right" vertical="center" wrapText="1"/>
      <protection hidden="1"/>
    </xf>
    <xf numFmtId="3" fontId="7" fillId="2" borderId="0" xfId="1" applyNumberFormat="1" applyFont="1" applyFill="1" applyBorder="1" applyAlignment="1" applyProtection="1">
      <alignment horizontal="right" wrapText="1"/>
      <protection hidden="1"/>
    </xf>
    <xf numFmtId="3" fontId="16" fillId="2" borderId="0" xfId="1" applyNumberFormat="1" applyFont="1" applyFill="1" applyProtection="1">
      <protection hidden="1"/>
    </xf>
    <xf numFmtId="0" fontId="16" fillId="2" borderId="0" xfId="1" applyFont="1" applyFill="1" applyProtection="1">
      <protection hidden="1"/>
    </xf>
    <xf numFmtId="0" fontId="7" fillId="2" borderId="5" xfId="1" applyFont="1" applyFill="1" applyBorder="1" applyAlignment="1" applyProtection="1">
      <alignment horizontal="left" vertical="center" wrapText="1"/>
      <protection hidden="1"/>
    </xf>
    <xf numFmtId="0" fontId="6" fillId="2" borderId="5" xfId="1" applyFont="1" applyFill="1" applyBorder="1" applyAlignment="1" applyProtection="1">
      <alignment horizontal="center" vertical="center" wrapText="1"/>
      <protection hidden="1"/>
    </xf>
    <xf numFmtId="0" fontId="6" fillId="2" borderId="5" xfId="1" applyFont="1" applyFill="1" applyBorder="1" applyAlignment="1" applyProtection="1">
      <alignment horizontal="left" vertical="center" wrapText="1"/>
      <protection hidden="1"/>
    </xf>
    <xf numFmtId="3" fontId="6" fillId="2" borderId="5" xfId="1" applyNumberFormat="1" applyFont="1" applyFill="1" applyBorder="1" applyAlignment="1" applyProtection="1">
      <alignment horizontal="right" vertical="center" wrapText="1"/>
      <protection hidden="1"/>
    </xf>
    <xf numFmtId="3" fontId="13" fillId="2" borderId="0" xfId="1" applyNumberFormat="1" applyFont="1" applyFill="1" applyProtection="1">
      <protection hidden="1"/>
    </xf>
    <xf numFmtId="0" fontId="13" fillId="2" borderId="0" xfId="1" applyFont="1" applyFill="1" applyProtection="1">
      <protection hidden="1"/>
    </xf>
    <xf numFmtId="0" fontId="7" fillId="2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5" xfId="12" applyFont="1" applyFill="1" applyBorder="1" applyAlignment="1">
      <alignment horizontal="center" vertical="center"/>
    </xf>
    <xf numFmtId="49" fontId="7" fillId="2" borderId="5" xfId="3" applyNumberFormat="1" applyFont="1" applyFill="1" applyBorder="1" applyAlignment="1">
      <alignment horizontal="center" vertical="center" wrapText="1"/>
    </xf>
    <xf numFmtId="3" fontId="7" fillId="2" borderId="0" xfId="13" applyNumberFormat="1" applyFont="1" applyFill="1" applyAlignment="1">
      <alignment horizontal="center" vertical="center" wrapText="1"/>
    </xf>
    <xf numFmtId="0" fontId="5" fillId="2" borderId="0" xfId="1" applyFont="1" applyFill="1" applyProtection="1">
      <protection hidden="1"/>
    </xf>
    <xf numFmtId="0" fontId="7" fillId="2" borderId="5" xfId="4" applyFont="1" applyFill="1" applyBorder="1" applyAlignment="1">
      <alignment horizontal="center" vertical="center" wrapText="1"/>
    </xf>
    <xf numFmtId="0" fontId="7" fillId="2" borderId="5" xfId="3" applyNumberFormat="1" applyFont="1" applyFill="1" applyBorder="1" applyAlignment="1">
      <alignment horizontal="center" vertical="center" wrapText="1"/>
    </xf>
    <xf numFmtId="3" fontId="7" fillId="2" borderId="5" xfId="13" quotePrefix="1" applyNumberFormat="1" applyFont="1" applyFill="1" applyBorder="1" applyAlignment="1">
      <alignment horizontal="center" vertical="center" wrapText="1"/>
    </xf>
    <xf numFmtId="3" fontId="7" fillId="2" borderId="5" xfId="3" applyNumberFormat="1" applyFont="1" applyFill="1" applyBorder="1" applyAlignment="1">
      <alignment horizontal="right" vertical="center"/>
    </xf>
    <xf numFmtId="3" fontId="7" fillId="2" borderId="5" xfId="4" applyNumberFormat="1" applyFont="1" applyFill="1" applyBorder="1" applyAlignment="1">
      <alignment horizontal="right" vertical="center" wrapText="1"/>
    </xf>
    <xf numFmtId="3" fontId="7" fillId="2" borderId="5" xfId="0" applyNumberFormat="1" applyFont="1" applyFill="1" applyBorder="1" applyAlignment="1">
      <alignment vertical="center"/>
    </xf>
    <xf numFmtId="3" fontId="7" fillId="2" borderId="5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5" xfId="4" applyFont="1" applyFill="1" applyBorder="1" applyAlignment="1">
      <alignment horizontal="left" vertical="center" wrapText="1"/>
    </xf>
    <xf numFmtId="0" fontId="6" fillId="2" borderId="5" xfId="4" applyFont="1" applyFill="1" applyBorder="1" applyAlignment="1">
      <alignment horizontal="center" vertical="center" wrapText="1"/>
    </xf>
    <xf numFmtId="49" fontId="6" fillId="2" borderId="5" xfId="4" applyNumberFormat="1" applyFont="1" applyFill="1" applyBorder="1" applyAlignment="1">
      <alignment horizontal="center" vertical="center" wrapText="1"/>
    </xf>
    <xf numFmtId="3" fontId="6" fillId="2" borderId="5" xfId="0" applyNumberFormat="1" applyFont="1" applyFill="1" applyBorder="1" applyAlignment="1">
      <alignment vertical="center"/>
    </xf>
    <xf numFmtId="3" fontId="6" fillId="2" borderId="5" xfId="4" applyNumberFormat="1" applyFont="1" applyFill="1" applyBorder="1" applyAlignment="1">
      <alignment horizontal="right" vertical="center" wrapText="1"/>
    </xf>
    <xf numFmtId="3" fontId="6" fillId="2" borderId="5" xfId="0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right" wrapText="1"/>
    </xf>
    <xf numFmtId="3" fontId="5" fillId="2" borderId="0" xfId="0" applyNumberFormat="1" applyFont="1" applyFill="1"/>
    <xf numFmtId="0" fontId="5" fillId="2" borderId="0" xfId="0" applyFont="1" applyFill="1"/>
    <xf numFmtId="0" fontId="6" fillId="2" borderId="5" xfId="5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3" fontId="6" fillId="2" borderId="0" xfId="1" applyNumberFormat="1" applyFont="1" applyFill="1" applyBorder="1" applyAlignment="1" applyProtection="1">
      <alignment horizontal="right" wrapText="1"/>
      <protection hidden="1"/>
    </xf>
    <xf numFmtId="164" fontId="5" fillId="2" borderId="0" xfId="3" applyNumberFormat="1" applyFont="1" applyFill="1"/>
    <xf numFmtId="9" fontId="5" fillId="2" borderId="0" xfId="0" applyNumberFormat="1" applyFont="1" applyFill="1"/>
    <xf numFmtId="0" fontId="7" fillId="2" borderId="5" xfId="4" applyFont="1" applyFill="1" applyBorder="1" applyAlignment="1">
      <alignment horizontal="left" vertical="center" wrapText="1"/>
    </xf>
    <xf numFmtId="3" fontId="6" fillId="2" borderId="0" xfId="0" applyNumberFormat="1" applyFont="1" applyFill="1" applyBorder="1" applyAlignment="1">
      <alignment horizontal="right"/>
    </xf>
    <xf numFmtId="0" fontId="7" fillId="2" borderId="2" xfId="0" applyFont="1" applyFill="1" applyBorder="1" applyAlignment="1">
      <alignment horizontal="center" vertical="center"/>
    </xf>
    <xf numFmtId="0" fontId="7" fillId="2" borderId="2" xfId="4" applyFont="1" applyFill="1" applyBorder="1" applyAlignment="1">
      <alignment horizontal="left" vertical="center" wrapText="1"/>
    </xf>
    <xf numFmtId="0" fontId="7" fillId="2" borderId="2" xfId="4" applyFont="1" applyFill="1" applyBorder="1" applyAlignment="1">
      <alignment horizontal="center" vertical="center" wrapText="1"/>
    </xf>
    <xf numFmtId="49" fontId="7" fillId="2" borderId="2" xfId="4" applyNumberFormat="1" applyFont="1" applyFill="1" applyBorder="1" applyAlignment="1">
      <alignment horizontal="center" vertical="center" wrapText="1"/>
    </xf>
    <xf numFmtId="3" fontId="7" fillId="2" borderId="2" xfId="0" applyNumberFormat="1" applyFont="1" applyFill="1" applyBorder="1" applyAlignment="1">
      <alignment vertical="center"/>
    </xf>
    <xf numFmtId="3" fontId="7" fillId="2" borderId="2" xfId="4" applyNumberFormat="1" applyFont="1" applyFill="1" applyBorder="1" applyAlignment="1">
      <alignment horizontal="right" vertical="center" wrapText="1"/>
    </xf>
    <xf numFmtId="3" fontId="7" fillId="2" borderId="2" xfId="0" applyNumberFormat="1" applyFont="1" applyFill="1" applyBorder="1" applyAlignment="1">
      <alignment horizontal="center" vertical="center" wrapText="1"/>
    </xf>
    <xf numFmtId="9" fontId="9" fillId="2" borderId="0" xfId="0" applyNumberFormat="1" applyFont="1" applyFill="1"/>
    <xf numFmtId="3" fontId="7" fillId="2" borderId="5" xfId="0" applyNumberFormat="1" applyFont="1" applyFill="1" applyBorder="1" applyAlignment="1">
      <alignment horizontal="right" vertical="center"/>
    </xf>
    <xf numFmtId="166" fontId="7" fillId="2" borderId="0" xfId="0" applyNumberFormat="1" applyFont="1" applyFill="1" applyBorder="1" applyAlignment="1">
      <alignment horizontal="right" wrapText="1"/>
    </xf>
    <xf numFmtId="0" fontId="9" fillId="2" borderId="5" xfId="0" applyFont="1" applyFill="1" applyBorder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right"/>
    </xf>
    <xf numFmtId="3" fontId="7" fillId="2" borderId="5" xfId="1" quotePrefix="1" applyNumberFormat="1" applyFont="1" applyFill="1" applyBorder="1" applyAlignment="1" applyProtection="1">
      <alignment horizontal="right" vertical="center" wrapText="1"/>
      <protection hidden="1"/>
    </xf>
    <xf numFmtId="3" fontId="7" fillId="2" borderId="5" xfId="0" quotePrefix="1" applyNumberFormat="1" applyFont="1" applyFill="1" applyBorder="1" applyAlignment="1">
      <alignment horizontal="right" vertical="center"/>
    </xf>
    <xf numFmtId="3" fontId="7" fillId="2" borderId="2" xfId="0" quotePrefix="1" applyNumberFormat="1" applyFont="1" applyFill="1" applyBorder="1" applyAlignment="1">
      <alignment horizontal="right" vertical="center"/>
    </xf>
    <xf numFmtId="3" fontId="9" fillId="2" borderId="0" xfId="1" applyNumberFormat="1" applyFont="1" applyFill="1" applyProtection="1">
      <protection hidden="1"/>
    </xf>
    <xf numFmtId="3" fontId="7" fillId="2" borderId="5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5" xfId="1" applyFont="1" applyBorder="1" applyAlignment="1" applyProtection="1">
      <alignment horizontal="center" vertical="center" wrapText="1"/>
      <protection hidden="1"/>
    </xf>
    <xf numFmtId="0" fontId="5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5" xfId="1" applyFont="1" applyFill="1" applyBorder="1" applyAlignment="1" applyProtection="1">
      <alignment horizontal="center" vertical="center" wrapText="1"/>
      <protection hidden="1"/>
    </xf>
    <xf numFmtId="0" fontId="5" fillId="0" borderId="5" xfId="1" applyFont="1" applyBorder="1" applyAlignment="1" applyProtection="1">
      <alignment horizontal="center" vertical="center" wrapText="1"/>
      <protection hidden="1"/>
    </xf>
    <xf numFmtId="0" fontId="5" fillId="0" borderId="5" xfId="1" applyFont="1" applyBorder="1" applyAlignment="1" applyProtection="1">
      <alignment horizontal="center" vertical="center" wrapText="1"/>
      <protection hidden="1"/>
    </xf>
    <xf numFmtId="3" fontId="7" fillId="0" borderId="5" xfId="1" quotePrefix="1" applyNumberFormat="1" applyFont="1" applyBorder="1" applyAlignment="1" applyProtection="1">
      <alignment horizontal="right" vertical="center" wrapText="1"/>
      <protection hidden="1"/>
    </xf>
    <xf numFmtId="0" fontId="9" fillId="0" borderId="5" xfId="1" applyFont="1" applyBorder="1" applyAlignment="1" applyProtection="1">
      <alignment horizontal="center" vertical="center" wrapText="1"/>
      <protection hidden="1"/>
    </xf>
    <xf numFmtId="0" fontId="9" fillId="0" borderId="5" xfId="1" applyFont="1" applyBorder="1" applyAlignment="1" applyProtection="1">
      <alignment horizontal="left" vertical="center" wrapText="1"/>
      <protection hidden="1"/>
    </xf>
    <xf numFmtId="0" fontId="9" fillId="2" borderId="5" xfId="1" applyFont="1" applyFill="1" applyBorder="1" applyAlignment="1" applyProtection="1">
      <alignment horizontal="center" vertical="center" wrapText="1"/>
      <protection hidden="1"/>
    </xf>
    <xf numFmtId="0" fontId="9" fillId="2" borderId="5" xfId="1" applyFont="1" applyFill="1" applyBorder="1" applyAlignment="1" applyProtection="1">
      <alignment horizontal="left" vertical="center" wrapText="1"/>
      <protection hidden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1" applyFont="1" applyFill="1" applyBorder="1" applyAlignment="1" applyProtection="1">
      <alignment horizontal="center" vertical="center"/>
      <protection hidden="1"/>
    </xf>
    <xf numFmtId="0" fontId="12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169" fontId="9" fillId="2" borderId="0" xfId="0" applyNumberFormat="1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0" fontId="5" fillId="2" borderId="0" xfId="1" applyFont="1" applyFill="1" applyBorder="1" applyAlignment="1" applyProtection="1">
      <alignment horizontal="center" vertical="center" wrapText="1"/>
      <protection hidden="1"/>
    </xf>
    <xf numFmtId="0" fontId="5" fillId="2" borderId="0" xfId="1" applyFont="1" applyFill="1" applyBorder="1" applyAlignment="1" applyProtection="1">
      <alignment horizontal="right" vertical="center" wrapText="1"/>
      <protection hidden="1"/>
    </xf>
    <xf numFmtId="3" fontId="5" fillId="2" borderId="0" xfId="1" applyNumberFormat="1" applyFont="1" applyFill="1" applyBorder="1" applyAlignment="1" applyProtection="1">
      <alignment horizontal="center" vertical="center"/>
      <protection hidden="1"/>
    </xf>
    <xf numFmtId="168" fontId="7" fillId="2" borderId="0" xfId="1" applyNumberFormat="1" applyFont="1" applyFill="1" applyBorder="1" applyAlignment="1" applyProtection="1">
      <alignment horizontal="right" wrapText="1"/>
      <protection hidden="1"/>
    </xf>
    <xf numFmtId="0" fontId="9" fillId="2" borderId="0" xfId="0" applyFont="1" applyFill="1" applyAlignment="1">
      <alignment horizontal="left"/>
    </xf>
    <xf numFmtId="169" fontId="9" fillId="2" borderId="0" xfId="0" applyNumberFormat="1" applyFont="1" applyFill="1"/>
    <xf numFmtId="0" fontId="5" fillId="0" borderId="5" xfId="1" applyFont="1" applyBorder="1" applyAlignment="1" applyProtection="1">
      <alignment horizontal="center" vertical="center" wrapText="1"/>
      <protection hidden="1"/>
    </xf>
    <xf numFmtId="0" fontId="7" fillId="2" borderId="2" xfId="1" applyFont="1" applyFill="1" applyBorder="1" applyAlignment="1" applyProtection="1">
      <alignment horizontal="center" vertical="center" wrapText="1"/>
      <protection hidden="1"/>
    </xf>
    <xf numFmtId="3" fontId="3" fillId="2" borderId="5" xfId="1" applyNumberFormat="1" applyFont="1" applyFill="1" applyBorder="1" applyAlignment="1" applyProtection="1">
      <alignment horizontal="center" vertical="center" wrapText="1"/>
      <protection hidden="1"/>
    </xf>
    <xf numFmtId="0" fontId="3" fillId="2" borderId="5" xfId="1" applyFont="1" applyFill="1" applyBorder="1" applyAlignment="1" applyProtection="1">
      <alignment horizontal="center" vertical="center" wrapText="1"/>
      <protection hidden="1"/>
    </xf>
    <xf numFmtId="0" fontId="3" fillId="2" borderId="5" xfId="1" applyFont="1" applyFill="1" applyBorder="1" applyAlignment="1" applyProtection="1">
      <alignment horizontal="center" vertical="center"/>
      <protection hidden="1"/>
    </xf>
    <xf numFmtId="3" fontId="20" fillId="2" borderId="5" xfId="1" applyNumberFormat="1" applyFont="1" applyFill="1" applyBorder="1" applyProtection="1">
      <protection hidden="1"/>
    </xf>
    <xf numFmtId="3" fontId="3" fillId="2" borderId="5" xfId="1" applyNumberFormat="1" applyFont="1" applyFill="1" applyBorder="1" applyAlignment="1" applyProtection="1">
      <alignment horizontal="left" wrapText="1"/>
      <protection hidden="1"/>
    </xf>
    <xf numFmtId="0" fontId="3" fillId="2" borderId="5" xfId="1" applyFont="1" applyFill="1" applyBorder="1" applyAlignment="1" applyProtection="1">
      <alignment horizontal="left" vertical="center" wrapText="1"/>
      <protection hidden="1"/>
    </xf>
    <xf numFmtId="0" fontId="3" fillId="2" borderId="0" xfId="1" applyFont="1" applyFill="1" applyBorder="1" applyAlignment="1" applyProtection="1">
      <alignment horizontal="center" vertical="center" wrapText="1"/>
      <protection hidden="1"/>
    </xf>
    <xf numFmtId="3" fontId="20" fillId="2" borderId="0" xfId="1" applyNumberFormat="1" applyFont="1" applyFill="1" applyBorder="1" applyProtection="1">
      <protection hidden="1"/>
    </xf>
    <xf numFmtId="3" fontId="21" fillId="2" borderId="0" xfId="1" applyNumberFormat="1" applyFont="1" applyFill="1" applyBorder="1" applyProtection="1">
      <protection hidden="1"/>
    </xf>
    <xf numFmtId="3" fontId="3" fillId="2" borderId="5" xfId="1" applyNumberFormat="1" applyFont="1" applyFill="1" applyBorder="1" applyAlignment="1" applyProtection="1">
      <alignment horizontal="center" wrapText="1"/>
      <protection hidden="1"/>
    </xf>
    <xf numFmtId="3" fontId="3" fillId="2" borderId="5" xfId="1" applyNumberFormat="1" applyFont="1" applyFill="1" applyBorder="1" applyProtection="1">
      <protection hidden="1"/>
    </xf>
    <xf numFmtId="3" fontId="3" fillId="2" borderId="0" xfId="1" applyNumberFormat="1" applyFont="1" applyFill="1" applyProtection="1">
      <protection hidden="1"/>
    </xf>
    <xf numFmtId="0" fontId="3" fillId="2" borderId="0" xfId="1" applyFont="1" applyFill="1" applyProtection="1">
      <protection hidden="1"/>
    </xf>
    <xf numFmtId="0" fontId="3" fillId="2" borderId="0" xfId="1" applyFont="1" applyFill="1" applyAlignment="1" applyProtection="1">
      <alignment horizontal="right"/>
      <protection hidden="1"/>
    </xf>
    <xf numFmtId="3" fontId="6" fillId="2" borderId="5" xfId="1" applyNumberFormat="1" applyFont="1" applyFill="1" applyBorder="1" applyAlignment="1" applyProtection="1">
      <alignment horizontal="center" vertical="center" wrapText="1"/>
      <protection hidden="1"/>
    </xf>
    <xf numFmtId="3" fontId="6" fillId="2" borderId="5" xfId="0" applyNumberFormat="1" applyFont="1" applyFill="1" applyBorder="1" applyAlignment="1">
      <alignment horizontal="center" vertical="center"/>
    </xf>
    <xf numFmtId="169" fontId="6" fillId="2" borderId="5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3" fillId="2" borderId="0" xfId="1" applyFont="1" applyFill="1" applyAlignment="1" applyProtection="1">
      <alignment horizontal="center"/>
      <protection hidden="1"/>
    </xf>
    <xf numFmtId="0" fontId="5" fillId="2" borderId="5" xfId="1" applyFont="1" applyFill="1" applyBorder="1" applyAlignment="1" applyProtection="1">
      <alignment horizontal="center" vertical="center" wrapText="1"/>
      <protection hidden="1"/>
    </xf>
    <xf numFmtId="3" fontId="12" fillId="2" borderId="0" xfId="0" applyNumberFormat="1" applyFont="1" applyFill="1" applyAlignment="1">
      <alignment horizontal="center" vertical="center"/>
    </xf>
    <xf numFmtId="3" fontId="12" fillId="2" borderId="0" xfId="0" applyNumberFormat="1" applyFont="1" applyFill="1" applyAlignment="1">
      <alignment horizontal="center" vertical="center" wrapText="1"/>
    </xf>
    <xf numFmtId="3" fontId="12" fillId="2" borderId="0" xfId="0" applyNumberFormat="1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3" fontId="14" fillId="2" borderId="0" xfId="0" applyNumberFormat="1" applyFont="1" applyFill="1" applyAlignment="1">
      <alignment horizontal="center" vertical="center" wrapText="1"/>
    </xf>
    <xf numFmtId="0" fontId="5" fillId="2" borderId="5" xfId="1" applyFont="1" applyFill="1" applyBorder="1" applyAlignment="1" applyProtection="1">
      <alignment horizontal="center" vertical="center" wrapText="1"/>
      <protection hidden="1"/>
    </xf>
    <xf numFmtId="169" fontId="5" fillId="2" borderId="2" xfId="1" applyNumberFormat="1" applyFont="1" applyFill="1" applyBorder="1" applyAlignment="1" applyProtection="1">
      <alignment horizontal="center" vertical="center" wrapText="1"/>
      <protection hidden="1"/>
    </xf>
    <xf numFmtId="169" fontId="5" fillId="2" borderId="6" xfId="1" applyNumberFormat="1" applyFont="1" applyFill="1" applyBorder="1" applyAlignment="1" applyProtection="1">
      <alignment horizontal="center" vertical="center" wrapText="1"/>
      <protection hidden="1"/>
    </xf>
    <xf numFmtId="169" fontId="5" fillId="2" borderId="4" xfId="1" applyNumberFormat="1" applyFont="1" applyFill="1" applyBorder="1" applyAlignment="1" applyProtection="1">
      <alignment horizontal="center" vertical="center" wrapText="1"/>
      <protection hidden="1"/>
    </xf>
    <xf numFmtId="3" fontId="5" fillId="2" borderId="2" xfId="1" applyNumberFormat="1" applyFont="1" applyFill="1" applyBorder="1" applyAlignment="1" applyProtection="1">
      <alignment horizontal="center" vertical="center" wrapText="1"/>
      <protection hidden="1"/>
    </xf>
    <xf numFmtId="3" fontId="5" fillId="2" borderId="6" xfId="1" applyNumberFormat="1" applyFont="1" applyFill="1" applyBorder="1" applyAlignment="1" applyProtection="1">
      <alignment horizontal="center" vertical="center" wrapText="1"/>
      <protection hidden="1"/>
    </xf>
    <xf numFmtId="3" fontId="5" fillId="2" borderId="4" xfId="1" applyNumberFormat="1" applyFont="1" applyFill="1" applyBorder="1" applyAlignment="1" applyProtection="1">
      <alignment horizontal="center" vertical="center" wrapText="1"/>
      <protection hidden="1"/>
    </xf>
    <xf numFmtId="3" fontId="5" fillId="2" borderId="7" xfId="1" applyNumberFormat="1" applyFont="1" applyFill="1" applyBorder="1" applyAlignment="1" applyProtection="1">
      <alignment horizontal="center" vertical="center" wrapText="1"/>
      <protection hidden="1"/>
    </xf>
    <xf numFmtId="3" fontId="5" fillId="2" borderId="8" xfId="1" applyNumberFormat="1" applyFont="1" applyFill="1" applyBorder="1" applyAlignment="1" applyProtection="1">
      <alignment horizontal="center" vertical="center" wrapText="1"/>
      <protection hidden="1"/>
    </xf>
    <xf numFmtId="0" fontId="5" fillId="2" borderId="2" xfId="1" applyFont="1" applyFill="1" applyBorder="1" applyAlignment="1" applyProtection="1">
      <alignment horizontal="center" vertical="center" wrapText="1"/>
      <protection hidden="1"/>
    </xf>
    <xf numFmtId="0" fontId="5" fillId="2" borderId="6" xfId="1" applyFont="1" applyFill="1" applyBorder="1" applyAlignment="1" applyProtection="1">
      <alignment horizontal="center" vertical="center" wrapText="1"/>
      <protection hidden="1"/>
    </xf>
    <xf numFmtId="0" fontId="5" fillId="2" borderId="4" xfId="1" applyFont="1" applyFill="1" applyBorder="1" applyAlignment="1" applyProtection="1">
      <alignment horizontal="center" vertical="center" wrapText="1"/>
      <protection hidden="1"/>
    </xf>
    <xf numFmtId="0" fontId="3" fillId="2" borderId="0" xfId="1" applyFont="1" applyFill="1" applyAlignment="1" applyProtection="1">
      <alignment horizontal="center"/>
      <protection hidden="1"/>
    </xf>
    <xf numFmtId="169" fontId="5" fillId="2" borderId="5" xfId="1" applyNumberFormat="1" applyFont="1" applyFill="1" applyBorder="1" applyAlignment="1" applyProtection="1">
      <alignment horizontal="center" vertical="center" wrapText="1"/>
      <protection hidden="1"/>
    </xf>
    <xf numFmtId="3" fontId="6" fillId="2" borderId="0" xfId="1" applyNumberFormat="1" applyFont="1" applyFill="1" applyAlignment="1" applyProtection="1">
      <alignment horizontal="center"/>
      <protection hidden="1"/>
    </xf>
    <xf numFmtId="0" fontId="5" fillId="0" borderId="2" xfId="1" applyFont="1" applyBorder="1" applyAlignment="1" applyProtection="1">
      <alignment horizontal="center" vertical="center" wrapText="1"/>
      <protection hidden="1"/>
    </xf>
    <xf numFmtId="0" fontId="5" fillId="0" borderId="6" xfId="1" applyFont="1" applyBorder="1" applyAlignment="1" applyProtection="1">
      <alignment horizontal="center" vertical="center" wrapText="1"/>
      <protection hidden="1"/>
    </xf>
    <xf numFmtId="0" fontId="5" fillId="0" borderId="4" xfId="1" applyFont="1" applyBorder="1" applyAlignment="1" applyProtection="1">
      <alignment horizontal="center" vertical="center" wrapText="1"/>
      <protection hidden="1"/>
    </xf>
    <xf numFmtId="3" fontId="5" fillId="0" borderId="7" xfId="1" applyNumberFormat="1" applyFont="1" applyBorder="1" applyAlignment="1" applyProtection="1">
      <alignment horizontal="center" vertical="center" wrapText="1"/>
      <protection hidden="1"/>
    </xf>
    <xf numFmtId="3" fontId="5" fillId="0" borderId="8" xfId="1" applyNumberFormat="1" applyFont="1" applyBorder="1" applyAlignment="1" applyProtection="1">
      <alignment horizontal="center" vertical="center" wrapText="1"/>
      <protection hidden="1"/>
    </xf>
    <xf numFmtId="3" fontId="5" fillId="0" borderId="5" xfId="1" applyNumberFormat="1" applyFont="1" applyBorder="1" applyAlignment="1" applyProtection="1">
      <alignment horizontal="center" vertical="center" wrapText="1"/>
      <protection hidden="1"/>
    </xf>
    <xf numFmtId="3" fontId="5" fillId="0" borderId="2" xfId="1" applyNumberFormat="1" applyFont="1" applyBorder="1" applyAlignment="1" applyProtection="1">
      <alignment horizontal="center" vertical="center" wrapText="1"/>
      <protection hidden="1"/>
    </xf>
    <xf numFmtId="3" fontId="5" fillId="0" borderId="6" xfId="1" applyNumberFormat="1" applyFont="1" applyBorder="1" applyAlignment="1" applyProtection="1">
      <alignment horizontal="center" vertical="center" wrapText="1"/>
      <protection hidden="1"/>
    </xf>
    <xf numFmtId="3" fontId="5" fillId="0" borderId="4" xfId="1" applyNumberFormat="1" applyFont="1" applyBorder="1" applyAlignment="1" applyProtection="1">
      <alignment horizontal="center" vertical="center" wrapText="1"/>
      <protection hidden="1"/>
    </xf>
    <xf numFmtId="3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5" xfId="1" applyFont="1" applyBorder="1" applyAlignment="1" applyProtection="1">
      <alignment horizontal="center" vertical="center" wrapText="1"/>
      <protection hidden="1"/>
    </xf>
    <xf numFmtId="0" fontId="14" fillId="0" borderId="0" xfId="0" applyFont="1" applyAlignment="1">
      <alignment horizontal="center" vertical="center" wrapText="1"/>
    </xf>
    <xf numFmtId="3" fontId="5" fillId="0" borderId="7" xfId="1" applyNumberFormat="1" applyFont="1" applyBorder="1" applyAlignment="1" applyProtection="1">
      <alignment horizontal="center" wrapText="1"/>
      <protection hidden="1"/>
    </xf>
    <xf numFmtId="3" fontId="5" fillId="0" borderId="8" xfId="1" applyNumberFormat="1" applyFont="1" applyBorder="1" applyAlignment="1" applyProtection="1">
      <alignment horizontal="center" wrapText="1"/>
      <protection hidden="1"/>
    </xf>
    <xf numFmtId="0" fontId="5" fillId="0" borderId="5" xfId="1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5" xfId="1" applyFont="1" applyFill="1" applyBorder="1" applyAlignment="1" applyProtection="1">
      <alignment horizontal="center" vertical="center" wrapText="1"/>
      <protection hidden="1"/>
    </xf>
    <xf numFmtId="0" fontId="5" fillId="0" borderId="2" xfId="1" applyFont="1" applyFill="1" applyBorder="1" applyAlignment="1" applyProtection="1">
      <alignment horizontal="center" vertical="center" wrapText="1"/>
      <protection hidden="1"/>
    </xf>
    <xf numFmtId="0" fontId="5" fillId="0" borderId="6" xfId="1" applyFont="1" applyFill="1" applyBorder="1" applyAlignment="1" applyProtection="1">
      <alignment horizontal="center" vertical="center" wrapText="1"/>
      <protection hidden="1"/>
    </xf>
    <xf numFmtId="0" fontId="5" fillId="0" borderId="4" xfId="1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Fill="1" applyAlignment="1">
      <alignment horizontal="center" vertical="center" wrapText="1"/>
    </xf>
  </cellXfs>
  <cellStyles count="14">
    <cellStyle name="Comma" xfId="3" builtinId="3"/>
    <cellStyle name="Normal" xfId="0" builtinId="0"/>
    <cellStyle name="Normal 10 2" xfId="1"/>
    <cellStyle name="Normal 11 2 2" xfId="8"/>
    <cellStyle name="Normal 14" xfId="10"/>
    <cellStyle name="Normal 2" xfId="4"/>
    <cellStyle name="Normal 2 10 2" xfId="5"/>
    <cellStyle name="Normal 2 10 2 2" xfId="9"/>
    <cellStyle name="Normal 2 34" xfId="6"/>
    <cellStyle name="Normal 3" xfId="11"/>
    <cellStyle name="Normal 3 3" xfId="12"/>
    <cellStyle name="Normal 3 4 3 2" xfId="7"/>
    <cellStyle name="Normal 58" xfId="2"/>
    <cellStyle name="Normal_Bieu mau (CV )" xfId="13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952500</xdr:colOff>
      <xdr:row>33</xdr:row>
      <xdr:rowOff>0</xdr:rowOff>
    </xdr:from>
    <xdr:to>
      <xdr:col>1</xdr:col>
      <xdr:colOff>952500</xdr:colOff>
      <xdr:row>33</xdr:row>
      <xdr:rowOff>49004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371600" y="15781020"/>
          <a:ext cx="0" cy="49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952500</xdr:colOff>
      <xdr:row>9</xdr:row>
      <xdr:rowOff>0</xdr:rowOff>
    </xdr:from>
    <xdr:to>
      <xdr:col>1</xdr:col>
      <xdr:colOff>952500</xdr:colOff>
      <xdr:row>9</xdr:row>
      <xdr:rowOff>49004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371600" y="8618220"/>
          <a:ext cx="0" cy="49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952500</xdr:colOff>
      <xdr:row>12</xdr:row>
      <xdr:rowOff>0</xdr:rowOff>
    </xdr:from>
    <xdr:to>
      <xdr:col>1</xdr:col>
      <xdr:colOff>952500</xdr:colOff>
      <xdr:row>12</xdr:row>
      <xdr:rowOff>49004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371600" y="8618220"/>
          <a:ext cx="0" cy="49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952500</xdr:colOff>
      <xdr:row>16</xdr:row>
      <xdr:rowOff>0</xdr:rowOff>
    </xdr:from>
    <xdr:to>
      <xdr:col>1</xdr:col>
      <xdr:colOff>952500</xdr:colOff>
      <xdr:row>16</xdr:row>
      <xdr:rowOff>49004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371600" y="14973300"/>
          <a:ext cx="0" cy="49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KH%202016-2020\Dau%20tu\Tong%20hop%20phan%20bo\TH%202016-2020%20091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angdtt318a\User\Downloads\TH%20phan%20bo%20%2017.9.2015_Th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I CTrinh"/>
      <sheetName val="PLII nganh"/>
      <sheetName val="Cocauin (2)"/>
      <sheetName val="PLTH1209"/>
      <sheetName val="BANCO5 (in)"/>
      <sheetName val="MTTW (in)"/>
      <sheetName val="CTMTDP (in)"/>
      <sheetName val="PA goc 2015"/>
      <sheetName val="PA goc 2014"/>
      <sheetName val="PL IXa"/>
      <sheetName val="PLIXb"/>
      <sheetName val="Phuong an goc 2015"/>
      <sheetName val="PL X (2)"/>
      <sheetName val="PL 2"/>
      <sheetName val="PLIIIb (2)"/>
      <sheetName val="PLIIIb (3)"/>
      <sheetName val="PLCTrinh2016"/>
      <sheetName val="PLnganh2016"/>
      <sheetName val="MTTW"/>
      <sheetName val="DT theo MT (DP) (3)"/>
      <sheetName val="Cocaunguon (2)"/>
      <sheetName val="BANCO5"/>
      <sheetName val="PL VIII"/>
      <sheetName val="PL IX"/>
      <sheetName val="PL X"/>
      <sheetName val="PLIIIb"/>
      <sheetName val="DT theo MT (DP) (2)"/>
      <sheetName val="MT TW in (2)"/>
      <sheetName val="BANCO (3)"/>
      <sheetName val="Nhucaungoaitrunghan"/>
      <sheetName val="CTMTTW1209"/>
      <sheetName val="PA3DP"/>
      <sheetName val="BANCO (4)"/>
      <sheetName val="MT DPin (3)"/>
      <sheetName val="TH 2016-2020-gom CTMTQG"/>
      <sheetName val="BANCO"/>
      <sheetName val="CBDT-TKQH"/>
      <sheetName val="MT TW in"/>
      <sheetName val="MT DPin"/>
      <sheetName val="DT theo MT(TW)"/>
      <sheetName val="DT theo MT (DP)"/>
      <sheetName val="CTMTQG GNBV"/>
      <sheetName val="Sheet1"/>
      <sheetName val="TH dau bo"/>
      <sheetName val="CandoiDP"/>
      <sheetName val="Nhucau2013-2015"/>
      <sheetName val="Nhucau2013-2015nganh"/>
      <sheetName val="MTTW in"/>
      <sheetName val="MTDPin"/>
      <sheetName val="SSDP-an cot"/>
      <sheetName val="Cocauin"/>
      <sheetName val="Cocaunguon"/>
      <sheetName val="SSDP-an cot (2)"/>
      <sheetName val="So sanhDPguidi (2)"/>
      <sheetName val="So sanhDPguidi (3)"/>
      <sheetName val="So sanhDPguidi"/>
      <sheetName val="PL1 -TH-gui BTC"/>
      <sheetName val="PL2-MTTW-gui BTC"/>
      <sheetName val="PL3-MTDP-gui BTC"/>
      <sheetName val="PLI_CTrinh"/>
      <sheetName val="PLI_CTrinh1"/>
      <sheetName val="PLII_nganh"/>
      <sheetName val="Cocauin_(2)"/>
      <sheetName val="BANCO5_(in)"/>
      <sheetName val="MTTW_(in)"/>
      <sheetName val="CTMTDP_(in)"/>
      <sheetName val="PA_goc_2015"/>
      <sheetName val="PA_goc_2014"/>
      <sheetName val="PL_IXa"/>
      <sheetName val="Phuong_an_goc_2015"/>
      <sheetName val="PL_X_(2)"/>
      <sheetName val="PL_2"/>
      <sheetName val="PLIIIb_(2)"/>
      <sheetName val="PLIIIb_(3)"/>
      <sheetName val="DT_theo_MT_(DP)_(3)"/>
      <sheetName val="Cocaunguon_(2)"/>
      <sheetName val="PL_VIII"/>
      <sheetName val="PL_IX"/>
      <sheetName val="PL_X"/>
      <sheetName val="DT_theo_MT_(DP)_(2)"/>
      <sheetName val="MT_TW_in_(2)"/>
      <sheetName val="BANCO_(3)"/>
      <sheetName val="BANCO_(4)"/>
      <sheetName val="MT_DPin_(3)"/>
      <sheetName val="TH_2016-2020-gom_CTMTQG"/>
      <sheetName val="MT_TW_in"/>
      <sheetName val="MT_DPin"/>
      <sheetName val="DT_theo_MT(TW)"/>
      <sheetName val="DT_theo_MT_(DP)"/>
      <sheetName val="CTMTQG_GNBV"/>
      <sheetName val="TH_dau_bo"/>
      <sheetName val="MTTW_in"/>
      <sheetName val="SSDP-an_cot"/>
      <sheetName val="SSDP-an_cot_(2)"/>
      <sheetName val="So_sanhDPguidi_(2)"/>
      <sheetName val="So_sanhDPguidi_(3)"/>
      <sheetName val="So_sanhDPguidi"/>
      <sheetName val="PL1_-TH-gui_BTC"/>
      <sheetName val="PL2-MTTW-gui_BTC"/>
      <sheetName val="PL3-MTDP-gui_BTC"/>
    </sheetNames>
    <sheetDataSet>
      <sheetData sheetId="0" refreshError="1">
        <row r="10">
          <cell r="CN10">
            <v>0.115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14">
          <cell r="RD14">
            <v>0</v>
          </cell>
        </row>
        <row r="122">
          <cell r="K122">
            <v>6.7156099999999999</v>
          </cell>
        </row>
        <row r="124">
          <cell r="N124">
            <v>57909914</v>
          </cell>
        </row>
        <row r="125">
          <cell r="K125">
            <v>8.8152801947532639E-2</v>
          </cell>
        </row>
        <row r="126">
          <cell r="K126">
            <v>6.275358856247254E-2</v>
          </cell>
        </row>
        <row r="128">
          <cell r="K128">
            <v>8.7441229356428687E-2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10">
          <cell r="CN10">
            <v>0.115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14">
          <cell r="RD14">
            <v>0</v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Van chuyen"/>
      <sheetName val="THKP (2)"/>
      <sheetName val="THKP"/>
      <sheetName val="T.Bi"/>
      <sheetName val="Thiet ke"/>
      <sheetName val="CT"/>
      <sheetName val="K.luong"/>
      <sheetName val="TT L2"/>
      <sheetName val="TT L1"/>
      <sheetName val="Thue Ngoai"/>
      <sheetName val="KLHT"/>
      <sheetName val="KL XL2000"/>
      <sheetName val="KLXL2001"/>
      <sheetName val="THKP2001"/>
      <sheetName val="KLphanbo"/>
      <sheetName val="Chiet tinh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BC_KKTSCD"/>
      <sheetName val="Chitiet"/>
      <sheetName val="Sheet2 (2)"/>
      <sheetName val="Mau_BC_KKTSCD"/>
      <sheetName val="Chi tiet - Dv lap"/>
      <sheetName val="TH KHTC"/>
      <sheetName val="000"/>
      <sheetName val="00000000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KH 2003 (moi max)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1"/>
      <sheetName val="Dong Dau"/>
      <sheetName val="Dong Dau (2)"/>
      <sheetName val="Sau dong"/>
      <sheetName val="Ma xa"/>
      <sheetName val="My dinh"/>
      <sheetName val="Tong cong"/>
      <sheetName val="VL"/>
      <sheetName val="CTXD"/>
      <sheetName val=".."/>
      <sheetName val="CTDN"/>
      <sheetName val="san vuon"/>
      <sheetName val="khu phu tro"/>
      <sheetName val="TH"/>
      <sheetName val="Phu luc"/>
      <sheetName val="Gia trÞ"/>
      <sheetName val="Chart2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be tong"/>
      <sheetName val="Thep"/>
      <sheetName val="Tong hop thep"/>
      <sheetName val="Thuyet minh"/>
      <sheetName val="CQ-HQ"/>
      <sheetName val="Km0-Km1"/>
      <sheetName val="Km1-Km2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Congty"/>
      <sheetName val="VPPN"/>
      <sheetName val="XN74"/>
      <sheetName val="XN54"/>
      <sheetName val="XN33"/>
      <sheetName val="NK96"/>
      <sheetName val="XL4Test5"/>
      <sheetName val="KH12"/>
      <sheetName val="CN12"/>
      <sheetName val="HD12"/>
      <sheetName val="KH1"/>
      <sheetName val="cd viaK0-T6"/>
      <sheetName val="cdvia T6-Tc24"/>
      <sheetName val="cdvia Tc24-T46"/>
      <sheetName val="cdbtnL2ko-k0+361"/>
      <sheetName val="cd btnL2k0+361-T19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CHIT"/>
      <sheetName val="THXH"/>
      <sheetName val="BHXH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DT"/>
      <sheetName val="THND"/>
      <sheetName val="THMD"/>
      <sheetName val="Phtro1"/>
      <sheetName val="DTKS1"/>
      <sheetName val="CT1m"/>
      <sheetName val="THCT"/>
      <sheetName val="cap cho cac DT"/>
      <sheetName val="Ung - hoan"/>
      <sheetName val="CP may"/>
      <sheetName val="SS"/>
      <sheetName val="NVL"/>
      <sheetName val="Thep "/>
      <sheetName val="Chi tiet Khoi luong"/>
      <sheetName val="TH khoi luong"/>
      <sheetName val="Chiet tinh vat lieu "/>
      <sheetName val="TH KL VL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sent to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phan tich DG"/>
      <sheetName val="gia vat lieu"/>
      <sheetName val="gia xe may"/>
      <sheetName val="gia nhan cong"/>
      <sheetName val="Q1-02"/>
      <sheetName val="Q2-02"/>
      <sheetName val="Q3-02"/>
      <sheetName val="9"/>
      <sheetName val="10"/>
      <sheetName val="cong Q2"/>
      <sheetName val="T.U luong Q1"/>
      <sheetName val="T.U luong Q2"/>
      <sheetName val="T.U luong Q3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u luc HD"/>
      <sheetName val="Gia du thau"/>
      <sheetName val="PTDG"/>
      <sheetName val="Ca xe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binh do"/>
      <sheetName val="cot lieu"/>
      <sheetName val="van khuon"/>
      <sheetName val="CT BT"/>
      <sheetName val="lay mau"/>
      <sheetName val="mat ngoai goi"/>
      <sheetName val="coc tram-bt"/>
      <sheetName val="Tien ung"/>
      <sheetName val="phi luong3"/>
      <sheetName val="Quyet toan"/>
      <sheetName val="Thu hoi"/>
      <sheetName val="Lai vay"/>
      <sheetName val="Tien vay"/>
      <sheetName val="Cong no"/>
      <sheetName val="Cop pha"/>
      <sheetName val="20000000"/>
      <sheetName val="THDT"/>
      <sheetName val="DM-Goc"/>
      <sheetName val="Gia-CT"/>
      <sheetName val="PTCP"/>
      <sheetName val="cphoi"/>
      <sheetName val="T1(T1)04"/>
      <sheetName val="KH-2001"/>
      <sheetName val="KH-2002"/>
      <sheetName val="KH-2003"/>
      <sheetName val="DGTL"/>
      <sheetName val="®¬ngi¸"/>
      <sheetName val="dongle"/>
      <sheetName val="XE DAU"/>
      <sheetName val="XE XANG"/>
      <sheetName val="CT xa"/>
      <sheetName val="TLGC"/>
      <sheetName val="BL"/>
      <sheetName val="Thang 12"/>
      <sheetName val="Thang 1"/>
      <sheetName val="moi"/>
      <sheetName val="Thang 12 (2)"/>
      <sheetName val="Thang 01"/>
      <sheetName val="clvl"/>
      <sheetName val="Chenh lech"/>
      <sheetName val="Kinh phí"/>
      <sheetName val="TH mau moi tu T10"/>
      <sheetName val="Tong hop Quy IV"/>
      <sheetName val="Tong Thu"/>
      <sheetName val="Tong Chi"/>
      <sheetName val="Truong hoc"/>
      <sheetName val="Cty CP"/>
      <sheetName val="G.thau 3B"/>
      <sheetName val="T.Hop Thu-chi"/>
      <sheetName val="KL Tram Cty"/>
      <sheetName val="Gam may Cty"/>
      <sheetName val="KL tram KH"/>
      <sheetName val="Gam may KH"/>
      <sheetName val="Cach dien"/>
      <sheetName val="Mang tai"/>
      <sheetName val="tc"/>
      <sheetName val="Cau 2(3)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TDT"/>
      <sheetName val="xl"/>
      <sheetName val="NN"/>
      <sheetName val="Tralaivay"/>
      <sheetName val="TBTN"/>
      <sheetName val="CPTV"/>
      <sheetName val="PCCHAY"/>
      <sheetName val="dtks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HTSD6LD"/>
      <sheetName val="HTSDDNN"/>
      <sheetName val="HTSDKT"/>
      <sheetName val="BD"/>
      <sheetName val="HTNT"/>
      <sheetName val="CHART"/>
      <sheetName val="HTDT"/>
      <sheetName val="HTSDD"/>
      <sheetName val="DGXDCB"/>
      <sheetName val="DEM"/>
      <sheetName val="KHOILUONG"/>
      <sheetName val="DONGIA"/>
      <sheetName val="CPKSTK"/>
      <sheetName val="THIETBI"/>
      <sheetName val="VC1"/>
      <sheetName val="VC2"/>
      <sheetName val="VC3"/>
      <sheetName val="VC4"/>
      <sheetName val="VC5"/>
      <sheetName val="BaoCao"/>
      <sheetName val="TT"/>
      <sheetName val="CO SO DU LIEU PTVL"/>
      <sheetName val="C.TIEU"/>
      <sheetName val="CPNLTT"/>
      <sheetName val="T.Luong"/>
      <sheetName val="NCTT"/>
      <sheetName val="QLDN"/>
      <sheetName val="641"/>
      <sheetName val="642"/>
      <sheetName val="T.HAO"/>
      <sheetName val="DT TUYEN"/>
      <sheetName val="DT GIA"/>
      <sheetName val="KHDT"/>
      <sheetName val="KHDT (2)"/>
      <sheetName val="SX-TT"/>
      <sheetName val="CL "/>
      <sheetName val="VTu"/>
      <sheetName val="LDTL"/>
      <sheetName val="KHao"/>
      <sheetName val="LNKD"/>
      <sheetName val="SK"/>
      <sheetName val="TNo"/>
      <sheetName val="CTTH"/>
      <sheetName val="VON"/>
      <sheetName val="VLD"/>
      <sheetName val="KQ (2)"/>
      <sheetName val="00000005"/>
      <sheetName val="00000006"/>
      <sheetName val="C47-QI-2003"/>
      <sheetName val="ytq1"/>
      <sheetName val="C48-QI-2003"/>
      <sheetName val="cap so lan 2"/>
      <sheetName val="cap so BHXH"/>
      <sheetName val="tru tien"/>
      <sheetName val="C45-2003"/>
      <sheetName val="C47-QII-2003"/>
      <sheetName val="C48-QII-2003"/>
      <sheetName val="yt q2"/>
      <sheetName val="all"/>
      <sheetName val="c45 t3"/>
      <sheetName val="c45 t6"/>
      <sheetName val="BHYT Q3.2003"/>
      <sheetName val="C45 t7"/>
      <sheetName val="C47-t07.2003"/>
      <sheetName val="C45 t8"/>
      <sheetName val="C47-t08.2003"/>
      <sheetName val="C45 t09"/>
      <sheetName val="C47-t09.2003"/>
      <sheetName val="C45T12"/>
      <sheetName val="C47 T12"/>
      <sheetName val="BHYT Q4-2003"/>
      <sheetName val="C45A-BH"/>
      <sheetName val="C46A-BH"/>
      <sheetName val="C47A-BH"/>
      <sheetName val="C48A-BH"/>
      <sheetName val="S-53-1"/>
      <sheetName val="NRC"/>
      <sheetName val="TH du toan "/>
      <sheetName val="Du toan "/>
      <sheetName val="C.Tinh"/>
      <sheetName val="TK_cap"/>
      <sheetName val="KH 200³ (moi max)"/>
      <sheetName val="C47T11"/>
      <sheetName val="C45T11"/>
      <sheetName val="C45 T10"/>
      <sheetName val="C47-t10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Outlets"/>
      <sheetName val="PGs"/>
      <sheetName val="PIPE-03E.XLS"/>
      <sheetName val="VËt liÖu"/>
      <sheetName val="THVL"/>
      <sheetName val="K_L­¬ng "/>
      <sheetName val="GTDT "/>
      <sheetName val="Bï VL "/>
      <sheetName val="Tæng Hîp"/>
      <sheetName val="Kinh PhÝ"/>
      <sheetName val="T kÕ"/>
      <sheetName val="chiettinhkenh"/>
      <sheetName val="tÝnh VL"/>
      <sheetName val="thuyetminh"/>
      <sheetName val="KL ®Ëp"/>
      <sheetName val="Lµng Lµ"/>
      <sheetName val="TIEN"/>
      <sheetName val="PHUONG"/>
      <sheetName val="ANH"/>
      <sheetName val="HUYNH"/>
      <sheetName val="TONKHO"/>
      <sheetName val="BANLE"/>
      <sheetName val="NHAPKHO"/>
      <sheetName val="DTCT"/>
      <sheetName val="THVT"/>
      <sheetName val="THGT"/>
      <sheetName val="cong bien t10"/>
      <sheetName val="luong t9 "/>
      <sheetName val="bb t9"/>
      <sheetName val="XETT10-03"/>
      <sheetName val="bxet"/>
      <sheetName val="XN79"/>
      <sheetName val="CTMT"/>
      <sheetName val="N1111"/>
      <sheetName val="C1111"/>
      <sheetName val="1121"/>
      <sheetName val="daura"/>
      <sheetName val="dauvao"/>
      <sheetName val="TK111"/>
      <sheetName val="TK112"/>
      <sheetName val="TK131"/>
      <sheetName val="TK1331"/>
      <sheetName val="TK136"/>
      <sheetName val="TK138"/>
      <sheetName val="TK141"/>
      <sheetName val="TK152"/>
      <sheetName val="TK153"/>
      <sheetName val="TK154"/>
      <sheetName val="TK211"/>
      <sheetName val="TK214"/>
      <sheetName val="TK311"/>
      <sheetName val="TK331"/>
      <sheetName val="TK3331"/>
      <sheetName val="TK3334"/>
      <sheetName val="TK334"/>
      <sheetName val="TK335"/>
      <sheetName val="TK336"/>
      <sheetName val="BKE CT GOC"/>
      <sheetName val="BK-CT"/>
      <sheetName val="CTGS10"/>
      <sheetName val="BKE CT GOC (2)"/>
      <sheetName val="CTGS10 (2)"/>
      <sheetName val="VAT TU NHAN TXQN"/>
      <sheetName val="bang tong ke khoi luong vat tu"/>
      <sheetName val="hcong tkhe"/>
      <sheetName val="VAT TU NHAN TKHE"/>
      <sheetName val="hcong qn"/>
      <sheetName val="VAT TU NHAN (2)"/>
      <sheetName val="bANG THANH TOAN LUONG SC"/>
      <sheetName val="DON GIA TIEN LUONG SXCB"/>
      <sheetName val="bang ke luong sc"/>
      <sheetName val="DICH VU"/>
      <sheetName val="BD LE TET"/>
      <sheetName val="BANG THANH TOAN LUONG TO SO CHE"/>
      <sheetName val="BANG TONG HOP LUONG SP"/>
      <sheetName val="Bang ke tien luong O phong"/>
      <sheetName val="bang ke luong SP"/>
      <sheetName val="tam ung luong ky I"/>
      <sheetName val="bao cao BHXH 6 thang"/>
      <sheetName val="#REF"/>
      <sheetName val="THKL37"/>
      <sheetName val="Cong37"/>
      <sheetName val="VTCY37"/>
      <sheetName val="CLVL37"/>
      <sheetName val="QTC37"/>
      <sheetName val="THKL.H9"/>
      <sheetName val="CongH9"/>
      <sheetName val="VTCYH9"/>
      <sheetName val="CLVTH9"/>
      <sheetName val="QTC9"/>
      <sheetName val="BTCPLT"/>
      <sheetName val="GVL1134"/>
      <sheetName val="BGDHT"/>
      <sheetName val="CongH4"/>
      <sheetName val="THKL.H4"/>
      <sheetName val="VTCYH4"/>
      <sheetName val="CLVLH4"/>
      <sheetName val="QTCCH4"/>
      <sheetName val="Cong13"/>
      <sheetName val="THKL13"/>
      <sheetName val="VTCY13"/>
      <sheetName val="CLVL13"/>
      <sheetName val="QTC13"/>
      <sheetName val="THKLA10"/>
      <sheetName val="CongA10"/>
      <sheetName val="Hat 1"/>
      <sheetName val="H9Bson"/>
      <sheetName val=" H8 duong"/>
      <sheetName val="VP"/>
      <sheetName val="Hat 7dg"/>
      <sheetName val="TH duong 1B"/>
      <sheetName val="TH cau 1B"/>
      <sheetName val="cauH9"/>
      <sheetName val="cauH7"/>
      <sheetName val="cau H1"/>
      <sheetName val="Clech"/>
      <sheetName val="CPVL"/>
      <sheetName val="Son dg"/>
      <sheetName val="h"/>
      <sheetName val="VTCYA10"/>
      <sheetName val="CLVLA10"/>
      <sheetName val="QTA10"/>
      <sheetName val="THKL1"/>
      <sheetName val="Cong1"/>
      <sheetName val="VTCY1"/>
      <sheetName val="CLVL1"/>
      <sheetName val="QTCC1"/>
      <sheetName val="B01b"/>
      <sheetName val="B01a"/>
      <sheetName val="B03a"/>
      <sheetName val="B03b"/>
      <sheetName val="B5"/>
      <sheetName val="B8,1"/>
      <sheetName val="B6b"/>
      <sheetName val="B4a"/>
      <sheetName val="B4b"/>
      <sheetName val="Van chtyen"/>
      <sheetName val="DS dang ky thi dua 2005"/>
      <sheetName val="DS khen thuong2004"/>
      <sheetName val="quy bao lu 05"/>
      <sheetName val="VT co phuong"/>
      <sheetName val="Da hai"/>
      <sheetName val="VT A ma"/>
      <sheetName val="VT van ho"/>
      <sheetName val="Son A Ma"/>
      <sheetName val="Son Co Ph"/>
      <sheetName val="Mau giao"/>
      <sheetName val="Tuan"/>
      <sheetName val="TT TH"/>
      <sheetName val="vat lieu tan hoat"/>
      <sheetName val="KL tonࡧ"/>
      <sheetName val="KTCB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11"/>
      <sheetName val="THop"/>
      <sheetName val="huy dong von"/>
      <sheetName val="Lai vayxd"/>
      <sheetName val="Lai vayphaitra"/>
      <sheetName val="Lai vay "/>
      <sheetName val="tra von"/>
      <sheetName val="KH chi tiet"/>
      <sheetName val="nguyen lieu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toan"/>
      <sheetName val="congtac vien-uy"/>
      <sheetName val="Nhan luc2001"/>
      <sheetName val="Vattu2"/>
      <sheetName val="Vattu"/>
      <sheetName val="Du toan"/>
      <sheetName val="Phan tich vat tu"/>
      <sheetName val="Tong hop vat tu"/>
      <sheetName val="Gia tri vat tu"/>
      <sheetName val="Chenh lech vat tu"/>
      <sheetName val="Chi phi van chuyen"/>
      <sheetName val="Don gia chi tiet"/>
      <sheetName val="Du thau"/>
      <sheetName val="QUY TM 2004 (3)"/>
      <sheetName val="QUY TM 2004 (2)"/>
      <sheetName val="SO CAI 2004 TK 111 (2)"/>
      <sheetName val="CTGS N111 (2)"/>
      <sheetName val="Can doi TK (2)"/>
      <sheetName val="CTGS Co 111"/>
      <sheetName val="Bang "/>
      <sheetName val="So TGNH  (2)"/>
      <sheetName val="N 111"/>
      <sheetName val="Sheet1 (3)"/>
      <sheetName val="C 111"/>
      <sheetName val="KD Theo YTo"/>
      <sheetName val="Tang giam TSCD"/>
      <sheetName val="TK Ngoai bang"/>
      <sheetName val="TMinh BC TC"/>
      <sheetName val="Can doi TK"/>
      <sheetName val="BCD KToan"/>
      <sheetName val="So TGNH "/>
      <sheetName val="SO CAI TK 112"/>
      <sheetName val="SO CAI 2004 TK 111"/>
      <sheetName val="Tien Vay 311"/>
      <sheetName val="DTCTiet"/>
      <sheetName val="DT BH"/>
      <sheetName val="So QTM 2005"/>
      <sheetName val="QUY TM 2004"/>
      <sheetName val="THGTXL"/>
      <sheetName val="Kenh"/>
      <sheetName val="BVCkenh"/>
      <sheetName val="THKenh"/>
      <sheetName val="congn140"/>
      <sheetName val="BVCc40"/>
      <sheetName val="cong30"/>
      <sheetName val="BVCcong30"/>
      <sheetName val="congQD"/>
      <sheetName val="BVCCQD"/>
      <sheetName val="tran"/>
      <sheetName val="Bvctran"/>
      <sheetName val="PXL+TB"/>
      <sheetName val="Ca.D"/>
      <sheetName val="Congt}"/>
      <sheetName val="bang ke nop`thue"/>
      <sheetName val="NAM 2004"/>
      <sheetName val="TK 911"/>
      <sheetName val=""/>
      <sheetName val="SILICATE"/>
      <sheetName val="Tong hop kinh phi"/>
      <sheetName val="QT Duoc (Hai)"/>
      <sheetName val="Cua"/>
      <sheetName val="NS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.Thu"/>
      <sheetName val="T.Coc"/>
      <sheetName val="D.Nghia"/>
      <sheetName val="TT.DH"/>
      <sheetName val="P.Phu"/>
      <sheetName val="P.Lai"/>
      <sheetName val="N.Xuyen"/>
      <sheetName val="H.quan"/>
      <sheetName val="S.Dang"/>
      <sheetName val="N.Quan"/>
      <sheetName val="C.Dam"/>
      <sheetName val="B.luan"/>
      <sheetName val="M.Luong"/>
      <sheetName val="B.Doan"/>
      <sheetName val="H.Do"/>
      <sheetName val="D.Khe"/>
      <sheetName val="P.Trung"/>
      <sheetName val="V.du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 341vay dai han "/>
      <sheetName val="TK 214"/>
      <sheetName val="TK 212"/>
      <sheetName val="Chi tiet TK 211"/>
      <sheetName val="TK 211"/>
      <sheetName val="TK 154"/>
      <sheetName val="Chi tiet TK 152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CTTSCD"/>
      <sheetName val="TSCD ko dung"/>
      <sheetName val="Tong vat tu"/>
      <sheetName val="VT luu"/>
      <sheetName val="VTu1"/>
      <sheetName val="Vtu u dong"/>
      <sheetName val="TSLD khac"/>
      <sheetName val="CC da pbo het"/>
      <sheetName val="Phaitra"/>
      <sheetName val="TD_x0000_"/>
      <sheetName val="TDÕ"/>
      <sheetName val="CQuan"/>
      <sheetName val="CAU 1"/>
      <sheetName val="CAU3"/>
      <sheetName val="CAU5 A Thu"/>
      <sheetName val="yen lenh"/>
      <sheetName val="CAU5"/>
      <sheetName val="CAU5 (1+2)"/>
      <sheetName val="CAU 7 (O Hien)"/>
      <sheetName val="CAU 7"/>
      <sheetName val="CKCT"/>
      <sheetName val="TCCG ( NH)"/>
      <sheetName val="TCCG"/>
      <sheetName val="Cau 9"/>
      <sheetName val="Cau 11"/>
      <sheetName val="480"/>
      <sheetName val="TD@"/>
      <sheetName val="T12"/>
      <sheetName val="T11"/>
      <sheetName val="CT 03"/>
      <sheetName val="TH 03"/>
      <sheetName val="\MGT-DRT\MGT-IMPR\MGT-SC@\BA039"/>
      <sheetName val="Cong hoþ"/>
      <sheetName val="28+!60-28+420.5K95"/>
      <sheetName val="Thi sinh"/>
      <sheetName val="SPS"/>
      <sheetName val="DSNV"/>
      <sheetName val="Cham cong"/>
      <sheetName val="Bang luong"/>
      <sheetName val="LCB"/>
      <sheetName val="CN131"/>
      <sheetName val="STH 152"/>
      <sheetName val="CN 331"/>
      <sheetName val="VLSPHH"/>
      <sheetName val="DVKH"/>
      <sheetName val="Kho"/>
      <sheetName val="THDN MBA phu tai"/>
      <sheetName val="TBA CC"/>
      <sheetName val="D.Da0"/>
      <sheetName val="B9_SCL (2)"/>
      <sheetName val="T-9"/>
      <sheetName val="Thang 7-05"/>
      <sheetName val="Bia dvi"/>
      <sheetName val="B3_Tonghop thang"/>
      <sheetName val="B4_TTG"/>
      <sheetName val="B7_TaiNan"/>
      <sheetName val="B8_DongDien"/>
      <sheetName val="B9_SCL"/>
      <sheetName val="B10_SCTX"/>
      <sheetName val="B11_XTM"/>
      <sheetName val="B12_TBDC"/>
      <sheetName val="B13_LanKT"/>
      <sheetName val="BB NT GD H-thanh"/>
      <sheetName val="BB NT KL"/>
      <sheetName val="Goi2"/>
      <sheetName val="THpp"/>
      <sheetName val="pp"/>
      <sheetName val="CL PP"/>
      <sheetName val="TH DgPP"/>
      <sheetName val="Dg PP"/>
      <sheetName val="CL DgPP"/>
      <sheetName val="TH DDau"/>
      <sheetName val="DDau"/>
      <sheetName val="GT3PP"/>
      <sheetName val="CLDD"/>
      <sheetName val="GT3DD"/>
      <sheetName val="TH DVu"/>
      <sheetName val="Dichvu"/>
      <sheetName val="CL Dvu"/>
      <sheetName val="TH DgDvu"/>
      <sheetName val="Dg DV"/>
      <sheetName val="PTDdv"/>
      <sheetName val="CLDdv"/>
      <sheetName val="GT3DV"/>
      <sheetName val="TH-CO"/>
      <sheetName val="C.O"/>
      <sheetName val="TH dg OC"/>
      <sheetName val="DCO"/>
      <sheetName val="CL CatOng"/>
      <sheetName val="Bang qui cach Vtu"/>
      <sheetName val="T01"/>
      <sheetName val="T04"/>
      <sheetName val="DTcojg 4-5"/>
      <sheetName val="Tojg hop thep"/>
      <sheetName val="Phan tich don gia (doc)"/>
      <sheetName val="soi tho soi det"/>
      <sheetName val="soi thuong"/>
      <sheetName val="ni"/>
      <sheetName val="vai det"/>
      <sheetName val="chi phi 1tan"/>
      <sheetName val="von luu dong"/>
      <sheetName val="thue VAT"/>
      <sheetName val="doanh thu"/>
      <sheetName val="doanh thu loi nhuan"/>
      <sheetName val="dong tien"/>
      <sheetName val="thu hoi von"/>
      <sheetName val="hoan von"/>
      <sheetName val="dothi npv"/>
      <sheetName val="diem hoa von"/>
      <sheetName val="nop ngan sach"/>
      <sheetName val="chi tieu"/>
      <sheetName val="luong thang 10"/>
      <sheetName val="tong hop thang 10"/>
      <sheetName val="loung11"/>
      <sheetName val="TH 11"/>
      <sheetName val="T122"/>
      <sheetName val="T121"/>
      <sheetName val="px khai thac 2"/>
      <sheetName val="dao lo so 2"/>
      <sheetName val="luong vp thang 10"/>
      <sheetName val="T_x0003__x0000_ong dip nhan danh hieu AHL§"/>
      <sheetName val="pt0-1"/>
      <sheetName val="kp0-1"/>
      <sheetName val="0-1"/>
      <sheetName val="pt2-3"/>
      <sheetName val="thkp2-3"/>
      <sheetName val="2-3"/>
      <sheetName val="cl1-2"/>
      <sheetName val="thkp1-2"/>
      <sheetName val="clvl1-2"/>
      <sheetName val="1-2"/>
      <sheetName val="26+960-27+050.9"/>
      <sheetName val="\N\MGT-DRT\MGT-IMPR\MGT-SC@\BA0"/>
      <sheetName val="Chung tu"/>
      <sheetName val="So cai"/>
      <sheetName val="Can doi"/>
      <sheetName val="Phat sinh"/>
      <sheetName val="MLDV"/>
      <sheetName val="catongcu"/>
      <sheetName val="BC"/>
      <sheetName val="NNCONGNHAN"/>
      <sheetName val="bangtonghop"/>
      <sheetName val="B T HOP"/>
      <sheetName val="HT HE DUONG"/>
      <sheetName val="MLPP"/>
      <sheetName val="DH D1,2"/>
      <sheetName val="Tro giup"/>
      <sheetName val="XXXXXXX_x0018_"/>
      <sheetName val="UBi"/>
      <sheetName val="Menu qly"/>
      <sheetName val="BQ1"/>
      <sheetName val="VTD-TLANG"/>
      <sheetName val="TNHAT-N.PHUOC"/>
      <sheetName val="KPhong - ap3PTTA"/>
      <sheetName val="Q1"/>
      <sheetName val="Q2"/>
      <sheetName val="6 thang dau nam"/>
      <sheetName val="Q3"/>
      <sheetName val="Q4"/>
      <sheetName val="2007"/>
      <sheetName val="BU13-_x0003__x0000_+"/>
      <sheetName val="PTS䁌"/>
      <sheetName val="2ÿÿ960-ÿÿ+1ÿÿÿÿ(k95)"/>
      <sheetName val="[PIPE-03E.XLSÝ26+960-27+150.4(k"/>
      <sheetName val="Tong hop gia"/>
      <sheetName val="May thi cong"/>
      <sheetName val="Chi phi chung"/>
      <sheetName val="Config"/>
      <sheetName val="_x0002__x0001_"/>
      <sheetName val="_x0000__x0000__x0005__x0000_"/>
      <sheetName val="ten"/>
      <sheetName val="nphuo"/>
      <sheetName val="28+160-&quot;8+420,17Top"/>
      <sheetName val="KHo152"/>
      <sheetName val="Kho153"/>
      <sheetName val="@.Dap"/>
      <sheetName val="LUU"/>
      <sheetName val="BAONO"/>
      <sheetName val="BAONOCHUAXONG"/>
      <sheetName val="PHI"/>
      <sheetName val="Muavao6"/>
      <sheetName val="Muavao7"/>
      <sheetName val="DMCP"/>
      <sheetName val="MD03-4"/>
      <sheetName val="XE DA("/>
      <sheetName val="khen thuong (2)"/>
      <sheetName val="khen thuong"/>
      <sheetName val="Thuong"/>
      <sheetName val="San luong"/>
      <sheetName val="Thu nhap"/>
      <sheetName val="DGCT1"/>
      <sheetName val="Tu van Thiet ke"/>
      <sheetName val="Tien do thi cong"/>
      <sheetName val="Bia du toan"/>
      <sheetName val="Aug-10(D)"/>
      <sheetName val="Data input"/>
      <sheetName val="Data"/>
      <sheetName val="Group"/>
      <sheetName val="Loading"/>
      <sheetName val="Cong n_x0000_"/>
      <sheetName val="TDþ"/>
      <sheetName val="gvl"/>
      <sheetName val="GDTL cong D40"/>
      <sheetName val="THKPcong D40"/>
      <sheetName val="GDTran gieng"/>
      <sheetName val="THKPtran gieng"/>
      <sheetName val="XD"/>
      <sheetName val="THDT (2)"/>
      <sheetName val="DB (2)"/>
      <sheetName val="THTke"/>
      <sheetName val="DGTLdap dat (3)"/>
      <sheetName val="TM Du toan"/>
      <sheetName val="THKP dap chinh (3)"/>
      <sheetName val="Cong doan"/>
      <sheetName val="A"/>
      <sheetName val="clv¸"/>
      <sheetName val="B01þ"/>
      <sheetName val="B-B"/>
      <sheetName val="Don gia"/>
      <sheetName val="LD Kien"/>
      <sheetName val="QLoc"/>
      <sheetName val="TT Qlao"/>
      <sheetName val="Yen Bai"/>
      <sheetName val="Yen Giang"/>
      <sheetName val="Yen Hung"/>
      <sheetName val="Yen Lam"/>
      <sheetName val="Yen lac"/>
      <sheetName val="Yen Ninh"/>
      <sheetName val="Yen Phong"/>
      <sheetName val="Yen Phu"/>
      <sheetName val="Yen thai"/>
      <sheetName val="Yen Thinh"/>
      <sheetName val="Yen Tho"/>
      <sheetName val="Yen Trung"/>
      <sheetName val="Yen Truong"/>
      <sheetName val="Yen Tam"/>
      <sheetName val="Dinh Binh"/>
      <sheetName val="Dinh Cong"/>
      <sheetName val="Dinh Hoa"/>
      <sheetName val=" Dinh Hung"/>
      <sheetName val="Dinh Hai"/>
      <sheetName val="Dinh Lien"/>
      <sheetName val="Dinh Long"/>
      <sheetName val="Dinh Thanh"/>
      <sheetName val="Dinh Tien"/>
      <sheetName val="Dinh Tang"/>
      <sheetName val="Dinh Tan"/>
      <sheetName val="THPT Thong Nhat"/>
      <sheetName val="Dinh Tuong"/>
      <sheetName val="TTBDChinh Tri"/>
      <sheetName val="Phong GD"/>
      <sheetName val="Khoi Mam Non"/>
      <sheetName val="BT Van Hoa"/>
      <sheetName val="Day Nghe"/>
      <sheetName val="TH Q Loc 1"/>
      <sheetName val="Q lao"/>
      <sheetName val="T nhat"/>
      <sheetName val="Y bai"/>
      <sheetName val="Y giang"/>
      <sheetName val="Y hung"/>
      <sheetName val="Y lam"/>
      <sheetName val="Y lac"/>
      <sheetName val="Y ninh"/>
      <sheetName val="Y phong"/>
      <sheetName val="Y phu"/>
      <sheetName val="Y thai"/>
      <sheetName val="Y thinh"/>
      <sheetName val="Y tho"/>
      <sheetName val="Y trung"/>
      <sheetName val="Y truong"/>
      <sheetName val="Y tam"/>
      <sheetName val="Dbinh"/>
      <sheetName val="D cong"/>
      <sheetName val="D hoa"/>
      <sheetName val="Dhung"/>
      <sheetName val="D hai"/>
      <sheetName val="D lien"/>
      <sheetName val="D long"/>
      <sheetName val="D thanh"/>
      <sheetName val="D tien"/>
      <sheetName val="D tang"/>
      <sheetName val="D tan"/>
      <sheetName val="D tuong"/>
      <sheetName val="Q loc 2"/>
      <sheetName val="DT 05"/>
      <sheetName val="Quý 1"/>
      <sheetName val="Thang3"/>
      <sheetName val="Quý2"/>
      <sheetName val="Quy 3"/>
      <sheetName val="KPCĐ"/>
      <sheetName val="Nghiep vu"/>
      <sheetName val="T10-11"/>
      <sheetName val="Quý4"/>
      <sheetName val="KHOA 27"/>
      <sheetName val="KHOA 28"/>
      <sheetName val="KHOA 29"/>
      <sheetName val="T_x0003_"/>
      <sheetName val="BU13-_x0003_"/>
      <sheetName val="JanÐ"/>
      <sheetName val="tph AAHSTOT27"/>
      <sheetName val="TPH10x20"/>
      <sheetName val="TPH5x10"/>
      <sheetName val="TPH0x5"/>
      <sheetName val="TPHCVang"/>
      <sheetName val="TPHBDa"/>
      <sheetName val="TH VL, NC, DDHT Thanhphuoc"/>
      <sheetName val="0_x0000_Ԁ_x0000_가"/>
      <sheetName val="kinh phí XD"/>
      <sheetName val="D.HopKL"/>
      <sheetName val="MTL$-INTER"/>
      <sheetName val="Du_lieu"/>
      <sheetName val="Luong 4 SPH"/>
      <sheetName val="27*920-28+160.Su3"/>
      <sheetName val="NGUYEN 1"/>
      <sheetName val="TIEP 1"/>
      <sheetName val="HUNG 1"/>
      <sheetName val="BIEU DO"/>
      <sheetName val="Chi tieu 11"/>
      <sheetName val="HE SO LUONG"/>
      <sheetName val="SCAU"/>
      <sheetName val="DUOC"/>
      <sheetName val="TOC"/>
      <sheetName val="TU"/>
      <sheetName val="BINH"/>
      <sheetName val="HAN"/>
      <sheetName val="DIEU"/>
      <sheetName val="PHUNG"/>
      <sheetName val="TRI"/>
      <sheetName val="VAN"/>
      <sheetName val="NGUYEN"/>
      <sheetName val="TIEP"/>
      <sheetName val="HUNG"/>
      <sheetName val="Chart3"/>
      <sheetName val="LUONG 12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clvÃ"/>
      <sheetName val="Q1-0_x0005_"/>
      <sheetName val="Q1-0þ"/>
      <sheetName val="_MGT-DRT_MGT-IMPR_MGT-SC@_BA039"/>
      <sheetName val="_N_MGT-DRT_MGT-IMPR_MGT-SC@_BA0"/>
      <sheetName val="_PIPE-03E.XLSÝ26+960-27+150.4(k"/>
      <sheetName val=" o "/>
      <sheetName val="PNT-QUOT-#3"/>
      <sheetName val="DGXDC_x0008_"/>
      <sheetName val="0"/>
      <sheetName val="tra-vat-lieu"/>
      <sheetName val="TIEN GOI"/>
      <sheetName val="NHAT KY THU TIEN T.GOI"/>
      <sheetName val="LUONG GIAN TIEP"/>
      <sheetName val="NHAT KY THU TIEN TM"/>
      <sheetName val="UOC THUC HIEN THUE TNDN"/>
      <sheetName val="QUY TM"/>
      <sheetName val="131"/>
      <sheetName val="NKCT - 01"/>
      <sheetName val="LAI - LO"/>
      <sheetName val="TO KHAI CHI TIET"/>
      <sheetName val="THUE PII"/>
      <sheetName val="THUE PIII"/>
      <sheetName val="QUYET TOAN THUE TNDN"/>
      <sheetName val="BANG CAN DOI RUT GON"/>
      <sheetName val="BANG CAN DOI"/>
      <sheetName val="NHAT KY CHI TIEN"/>
      <sheetName val="LAI LO"/>
      <sheetName val="TO KHAI THUE DT -TNDN- CP"/>
      <sheetName val="QUYET TOAN THUE- CAC KHOAN"/>
      <sheetName val="GIA THANH"/>
      <sheetName val="BAI DUNG "/>
      <sheetName val="BIA NAM"/>
      <sheetName val="TM BAO CAO"/>
      <sheetName val="SXKD"/>
      <sheetName val="SOLIEU"/>
      <sheetName val="Bang luong _x0011_"/>
      <sheetName val="Nguồn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 refreshError="1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 refreshError="1"/>
      <sheetData sheetId="805" refreshError="1"/>
      <sheetData sheetId="806" refreshError="1"/>
      <sheetData sheetId="807" refreshError="1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/>
      <sheetData sheetId="858"/>
      <sheetData sheetId="859"/>
      <sheetData sheetId="860"/>
      <sheetData sheetId="861"/>
      <sheetData sheetId="862" refreshError="1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/>
      <sheetData sheetId="917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/>
      <sheetData sheetId="926"/>
      <sheetData sheetId="927"/>
      <sheetData sheetId="928"/>
      <sheetData sheetId="929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 refreshError="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/>
      <sheetData sheetId="1137"/>
      <sheetData sheetId="1138"/>
      <sheetData sheetId="1139"/>
      <sheetData sheetId="1140" refreshError="1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 refreshError="1"/>
      <sheetData sheetId="1237" refreshError="1"/>
      <sheetData sheetId="1238" refreshError="1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/>
      <sheetData sheetId="1306"/>
      <sheetData sheetId="1307" refreshError="1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 refreshError="1"/>
      <sheetData sheetId="1330" refreshError="1"/>
      <sheetData sheetId="1331" refreshError="1"/>
      <sheetData sheetId="1332"/>
      <sheetData sheetId="1333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/>
      <sheetData sheetId="1511"/>
      <sheetData sheetId="1512"/>
      <sheetData sheetId="1513"/>
      <sheetData sheetId="1514"/>
      <sheetData sheetId="1515" refreshError="1"/>
      <sheetData sheetId="1516" refreshError="1"/>
      <sheetData sheetId="1517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/>
      <sheetData sheetId="1579" refreshError="1"/>
      <sheetData sheetId="1580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 chung"/>
      <sheetName val="BANCO (3)"/>
      <sheetName val="MT TW in (2)"/>
      <sheetName val="PL III CTrinh (2)"/>
      <sheetName val="PL IV nganh (2)"/>
      <sheetName val="MT DPin (3)"/>
      <sheetName val="TH in (2)"/>
      <sheetName val="PLIb"/>
      <sheetName val="PLIIIb"/>
      <sheetName val="BANCO (2)"/>
      <sheetName val="MT DPin (2)"/>
      <sheetName val="THSS"/>
      <sheetName val="THSS (3)"/>
      <sheetName val="THSS (4)"/>
      <sheetName val="THSS (6)"/>
      <sheetName val="THSS (5)"/>
      <sheetName val="THSS (7)"/>
      <sheetName val="PL III CTrinh (3)"/>
      <sheetName val="PL IV nganh (3)"/>
      <sheetName val="PL III CTrinh"/>
      <sheetName val="PL IV nganh"/>
      <sheetName val="TH 2016-2020-gom CTMTQG"/>
      <sheetName val="SS dia phuong"/>
      <sheetName val="TH 2016-2020 -Kgom CTMTQG"/>
      <sheetName val="TH in"/>
      <sheetName val="BANCO"/>
      <sheetName val="CBDT-TKQH"/>
      <sheetName val="MT TW in"/>
      <sheetName val="MT DPin"/>
      <sheetName val="DT theo MT(TW)"/>
      <sheetName val="DT theo MT (DP)"/>
      <sheetName val="CTMTQG GNBV"/>
      <sheetName val="Sheet1"/>
      <sheetName val="TH dau bo"/>
      <sheetName val="CandoiDP"/>
      <sheetName val="Nhucau2013-2015"/>
      <sheetName val="Nhucau2013-2015nganh"/>
      <sheetName val="MTTW in"/>
      <sheetName val="MTDPin"/>
      <sheetName val="SSDP-an cot"/>
      <sheetName val="Cocauin"/>
      <sheetName val="Cocaunguon"/>
      <sheetName val="SSDP-an cot (2)"/>
      <sheetName val="So sanhDPguidi (2)"/>
      <sheetName val="So sanhDPguidi (3)"/>
      <sheetName val="So sanhDPguidi"/>
      <sheetName val="PL1 -TH-gui BTC"/>
      <sheetName val="PL2-MTTW-gui BTC"/>
      <sheetName val="PL3-MTDP-gui BTC"/>
      <sheetName val="TH phan bo  17.9.2015_Thu"/>
      <sheetName val="Chi_chung"/>
      <sheetName val="BANCO_(3)"/>
      <sheetName val="MT_TW_in_(2)"/>
      <sheetName val="PL_III_CTrinh_(2)"/>
      <sheetName val="PL_IV_nganh_(2)"/>
      <sheetName val="MT_DPin_(3)"/>
      <sheetName val="TH_in_(2)"/>
      <sheetName val="BANCO_(2)"/>
      <sheetName val="MT_DPin_(2)"/>
      <sheetName val="THSS_(3)"/>
      <sheetName val="THSS_(4)"/>
      <sheetName val="THSS_(6)"/>
      <sheetName val="THSS_(5)"/>
      <sheetName val="THSS_(7)"/>
      <sheetName val="PL_III_CTrinh_(3)"/>
      <sheetName val="PL_IV_nganh_(3)"/>
      <sheetName val="PL_III_CTrinh"/>
      <sheetName val="PL_IV_nganh"/>
      <sheetName val="TH_2016-2020-gom_CTMTQG"/>
      <sheetName val="SS_dia_phuong"/>
      <sheetName val="TH_2016-2020_-Kgom_CTMTQG"/>
      <sheetName val="TH_in"/>
      <sheetName val="MT_TW_in"/>
      <sheetName val="MT_DPin"/>
      <sheetName val="DT_theo_MT(TW)"/>
      <sheetName val="DT_theo_MT_(DP)"/>
      <sheetName val="CTMTQG_GNBV"/>
      <sheetName val="TH_dau_bo"/>
      <sheetName val="MTTW_in"/>
      <sheetName val="SSDP-an_cot"/>
      <sheetName val="SSDP-an_cot_(2)"/>
      <sheetName val="So_sanhDPguidi_(2)"/>
      <sheetName val="So_sanhDPguidi_(3)"/>
      <sheetName val="So_sanhDPguidi"/>
      <sheetName val="PL1_-TH-gui_BTC"/>
      <sheetName val="PL2-MTTW-gui_BTC"/>
      <sheetName val="PL3-MTDP-gui_BTC"/>
      <sheetName val="TH_phan_bo__17_9_2015_Thu"/>
      <sheetName val="DONGIA"/>
      <sheetName val="DON GIA"/>
      <sheetName val="DG"/>
      <sheetName val="Tiepdia"/>
      <sheetName val="TDTKP"/>
    </sheetNames>
    <sheetDataSet>
      <sheetData sheetId="0" refreshError="1"/>
      <sheetData sheetId="1">
        <row r="122">
          <cell r="I122">
            <v>6.7156099999999999</v>
          </cell>
        </row>
      </sheetData>
      <sheetData sheetId="2">
        <row r="29">
          <cell r="K29">
            <v>49327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23">
          <cell r="F123">
            <v>4.5632445555441416E-2</v>
          </cell>
        </row>
      </sheetData>
      <sheetData sheetId="10">
        <row r="99">
          <cell r="BP99">
            <v>6.7156099999999999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13">
          <cell r="B13" t="str">
            <v>TỔNG SỐ</v>
          </cell>
        </row>
      </sheetData>
      <sheetData sheetId="26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>
        <row r="122">
          <cell r="I122">
            <v>6.7156099999999999</v>
          </cell>
        </row>
      </sheetData>
      <sheetData sheetId="52">
        <row r="29">
          <cell r="K29">
            <v>49327</v>
          </cell>
        </row>
      </sheetData>
      <sheetData sheetId="53">
        <row r="99">
          <cell r="BP99">
            <v>6.7156099999999999</v>
          </cell>
        </row>
      </sheetData>
      <sheetData sheetId="54"/>
      <sheetData sheetId="55"/>
      <sheetData sheetId="56">
        <row r="122">
          <cell r="I122">
            <v>6.7156099999999999</v>
          </cell>
        </row>
      </sheetData>
      <sheetData sheetId="57">
        <row r="29">
          <cell r="K29">
            <v>49327</v>
          </cell>
        </row>
      </sheetData>
      <sheetData sheetId="58">
        <row r="99">
          <cell r="BP99">
            <v>6.7156099999999999</v>
          </cell>
        </row>
      </sheetData>
      <sheetData sheetId="59"/>
      <sheetData sheetId="60"/>
      <sheetData sheetId="61"/>
      <sheetData sheetId="62">
        <row r="123">
          <cell r="F123">
            <v>4.5632445555441416E-2</v>
          </cell>
        </row>
      </sheetData>
      <sheetData sheetId="63">
        <row r="99">
          <cell r="BP99">
            <v>6.7156099999999999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3"/>
  <sheetViews>
    <sheetView zoomScale="69" zoomScaleNormal="69" workbookViewId="0">
      <pane ySplit="9" topLeftCell="A13" activePane="bottomLeft" state="frozen"/>
      <selection pane="bottomLeft" activeCell="B58" sqref="B58:K58"/>
    </sheetView>
  </sheetViews>
  <sheetFormatPr defaultColWidth="9" defaultRowHeight="15.6"/>
  <cols>
    <col min="1" max="1" width="7.59765625" style="182" customWidth="1"/>
    <col min="2" max="2" width="40.3984375" style="209" customWidth="1"/>
    <col min="3" max="3" width="7.09765625" style="41" customWidth="1"/>
    <col min="4" max="4" width="15.19921875" style="41" customWidth="1"/>
    <col min="5" max="5" width="9.09765625" style="41" customWidth="1"/>
    <col min="6" max="6" width="11.5" style="41" customWidth="1"/>
    <col min="7" max="7" width="24.3984375" style="41" customWidth="1"/>
    <col min="8" max="8" width="10" style="210" customWidth="1"/>
    <col min="9" max="9" width="11.19921875" style="210" customWidth="1"/>
    <col min="10" max="11" width="13.3984375" style="203" customWidth="1"/>
    <col min="12" max="12" width="15.59765625" style="45" customWidth="1"/>
    <col min="13" max="13" width="11" style="45" customWidth="1"/>
    <col min="14" max="14" width="12.296875" style="45" customWidth="1"/>
    <col min="15" max="15" width="14.09765625" style="45" customWidth="1"/>
    <col min="16" max="17" width="14.09765625" style="45" hidden="1" customWidth="1"/>
    <col min="18" max="18" width="11.3984375" style="41" hidden="1" customWidth="1"/>
    <col min="19" max="19" width="16.59765625" style="41" customWidth="1"/>
    <col min="20" max="20" width="11.69921875" style="41" customWidth="1"/>
    <col min="21" max="21" width="27.3984375" style="183" customWidth="1"/>
    <col min="22" max="22" width="28" style="45" customWidth="1"/>
    <col min="23" max="23" width="28.69921875" style="41" customWidth="1"/>
    <col min="24" max="24" width="19" style="41" customWidth="1"/>
    <col min="25" max="25" width="20.59765625" style="41" customWidth="1"/>
    <col min="26" max="26" width="20.796875" style="41" customWidth="1"/>
    <col min="27" max="27" width="23.09765625" style="41" customWidth="1"/>
    <col min="28" max="28" width="52.3984375" style="41" customWidth="1"/>
    <col min="29" max="30" width="9" style="41"/>
    <col min="31" max="31" width="9" style="41" customWidth="1"/>
    <col min="32" max="32" width="17.59765625" style="41" customWidth="1"/>
    <col min="33" max="33" width="16" style="41" customWidth="1"/>
    <col min="34" max="16384" width="9" style="41"/>
  </cols>
  <sheetData>
    <row r="1" spans="1:32" ht="58.2" customHeight="1">
      <c r="A1" s="234" t="s">
        <v>267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3"/>
      <c r="U1" s="213" t="s">
        <v>12</v>
      </c>
      <c r="V1" s="213" t="s">
        <v>33</v>
      </c>
      <c r="W1" s="214" t="s">
        <v>200</v>
      </c>
      <c r="X1" s="214" t="s">
        <v>250</v>
      </c>
      <c r="Y1" s="215" t="s">
        <v>248</v>
      </c>
      <c r="Z1" s="215" t="s">
        <v>249</v>
      </c>
      <c r="AA1" s="214" t="s">
        <v>42</v>
      </c>
      <c r="AB1" s="219"/>
    </row>
    <row r="2" spans="1:32" ht="28.2" customHeight="1">
      <c r="A2" s="236" t="s">
        <v>266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7"/>
      <c r="O2" s="236"/>
      <c r="P2" s="236"/>
      <c r="Q2" s="236"/>
      <c r="R2" s="236"/>
      <c r="S2" s="201"/>
      <c r="T2" s="201"/>
      <c r="U2" s="217" t="s">
        <v>99</v>
      </c>
      <c r="V2" s="216">
        <f t="shared" ref="V2:AA2" si="0">J$13+J$14+J$15+J$16+J$17+J$18+J$19+J$20+J$21+J$33+J$34+J$45+J$46+J$47+J$56+J$57+J$67+J$77+J$91</f>
        <v>20387.169000000002</v>
      </c>
      <c r="W2" s="216">
        <f t="shared" si="0"/>
        <v>6617.7950000000001</v>
      </c>
      <c r="X2" s="216">
        <f t="shared" si="0"/>
        <v>3608.0000000000005</v>
      </c>
      <c r="Y2" s="216">
        <f t="shared" si="0"/>
        <v>2667.5</v>
      </c>
      <c r="Z2" s="216">
        <f t="shared" si="0"/>
        <v>500</v>
      </c>
      <c r="AA2" s="216">
        <f t="shared" si="0"/>
        <v>5775.5</v>
      </c>
      <c r="AB2" s="220"/>
    </row>
    <row r="3" spans="1:32" ht="36" customHeight="1">
      <c r="B3" s="202"/>
      <c r="C3" s="114"/>
      <c r="D3" s="114"/>
      <c r="E3" s="114"/>
      <c r="F3" s="114"/>
      <c r="G3" s="114"/>
      <c r="H3" s="203"/>
      <c r="I3" s="203"/>
      <c r="L3" s="63"/>
      <c r="M3" s="63"/>
      <c r="N3" s="204" t="s">
        <v>5</v>
      </c>
      <c r="O3" s="63"/>
      <c r="P3" s="63"/>
      <c r="Q3" s="63"/>
      <c r="R3" s="114"/>
      <c r="S3" s="114"/>
      <c r="U3" s="217" t="s">
        <v>101</v>
      </c>
      <c r="V3" s="216">
        <f t="shared" ref="V3:AA3" si="1">J$23+J$24+J$25+J$26+J$27+J$28+J$29+J$30+J$31+J$37+J$38+J$39+J$40+J$41+J$49+J$50+J$51+J$61+J$75+J$76+J$87+J$92</f>
        <v>42637.003999999994</v>
      </c>
      <c r="W3" s="216">
        <f t="shared" si="1"/>
        <v>24014.300000000003</v>
      </c>
      <c r="X3" s="216">
        <f t="shared" si="1"/>
        <v>6000</v>
      </c>
      <c r="Y3" s="216">
        <f t="shared" si="1"/>
        <v>1000.614958</v>
      </c>
      <c r="Z3" s="216">
        <f t="shared" si="1"/>
        <v>1339.7534580000004</v>
      </c>
      <c r="AA3" s="216">
        <f t="shared" si="1"/>
        <v>5660.8615</v>
      </c>
      <c r="AB3" s="220"/>
    </row>
    <row r="4" spans="1:32" s="139" customFormat="1" ht="76.2" customHeight="1">
      <c r="A4" s="238" t="s">
        <v>6</v>
      </c>
      <c r="B4" s="238" t="s">
        <v>7</v>
      </c>
      <c r="C4" s="238" t="s">
        <v>8</v>
      </c>
      <c r="D4" s="247" t="s">
        <v>244</v>
      </c>
      <c r="E4" s="238" t="s">
        <v>9</v>
      </c>
      <c r="F4" s="238" t="s">
        <v>32</v>
      </c>
      <c r="G4" s="238" t="s">
        <v>247</v>
      </c>
      <c r="H4" s="238"/>
      <c r="I4" s="238"/>
      <c r="J4" s="239" t="s">
        <v>33</v>
      </c>
      <c r="K4" s="239" t="s">
        <v>200</v>
      </c>
      <c r="L4" s="242" t="s">
        <v>49</v>
      </c>
      <c r="M4" s="245" t="s">
        <v>34</v>
      </c>
      <c r="N4" s="246"/>
      <c r="O4" s="242" t="s">
        <v>42</v>
      </c>
      <c r="P4" s="242" t="s">
        <v>252</v>
      </c>
      <c r="Q4" s="242" t="s">
        <v>260</v>
      </c>
      <c r="R4" s="247" t="s">
        <v>50</v>
      </c>
      <c r="S4" s="238" t="s">
        <v>14</v>
      </c>
      <c r="T4" s="205"/>
      <c r="U4" s="218" t="s">
        <v>100</v>
      </c>
      <c r="V4" s="216">
        <f t="shared" ref="V4:AA4" si="2">J$36+J$59+J$60+J$72+J$73+J$74</f>
        <v>1951.1770000000001</v>
      </c>
      <c r="W4" s="216">
        <f t="shared" si="2"/>
        <v>0</v>
      </c>
      <c r="X4" s="216">
        <f t="shared" si="2"/>
        <v>560</v>
      </c>
      <c r="Y4" s="216">
        <f t="shared" si="2"/>
        <v>0</v>
      </c>
      <c r="Z4" s="216">
        <f t="shared" si="2"/>
        <v>5.5</v>
      </c>
      <c r="AA4" s="216">
        <f t="shared" si="2"/>
        <v>554.5</v>
      </c>
      <c r="AB4" s="220"/>
    </row>
    <row r="5" spans="1:32" s="139" customFormat="1" ht="28.8" customHeight="1">
      <c r="A5" s="238"/>
      <c r="B5" s="238"/>
      <c r="C5" s="238"/>
      <c r="D5" s="248"/>
      <c r="E5" s="238"/>
      <c r="F5" s="238"/>
      <c r="G5" s="247" t="s">
        <v>18</v>
      </c>
      <c r="H5" s="251" t="s">
        <v>13</v>
      </c>
      <c r="I5" s="251"/>
      <c r="J5" s="240"/>
      <c r="K5" s="240"/>
      <c r="L5" s="243"/>
      <c r="M5" s="242" t="s">
        <v>35</v>
      </c>
      <c r="N5" s="242" t="s">
        <v>167</v>
      </c>
      <c r="O5" s="243"/>
      <c r="P5" s="243"/>
      <c r="Q5" s="243"/>
      <c r="R5" s="248"/>
      <c r="S5" s="238"/>
      <c r="T5" s="205"/>
      <c r="U5" s="218" t="s">
        <v>102</v>
      </c>
      <c r="V5" s="216">
        <f t="shared" ref="V5:AA5" si="3">J$22+J$35+J$62+J$63+J$64+J$65+J$68+J$78+J$79+J$80+J$85</f>
        <v>6899.0829920000006</v>
      </c>
      <c r="W5" s="216">
        <f t="shared" si="3"/>
        <v>2205.951</v>
      </c>
      <c r="X5" s="216">
        <f t="shared" si="3"/>
        <v>210.64099199999998</v>
      </c>
      <c r="Y5" s="216">
        <f t="shared" si="3"/>
        <v>2035</v>
      </c>
      <c r="Z5" s="216">
        <f t="shared" si="3"/>
        <v>0</v>
      </c>
      <c r="AA5" s="216">
        <f t="shared" si="3"/>
        <v>2245.6409920000001</v>
      </c>
      <c r="AB5" s="220"/>
      <c r="AF5" s="138"/>
    </row>
    <row r="6" spans="1:32" s="139" customFormat="1" ht="28.8" customHeight="1">
      <c r="A6" s="238"/>
      <c r="B6" s="238"/>
      <c r="C6" s="238"/>
      <c r="D6" s="248"/>
      <c r="E6" s="238"/>
      <c r="F6" s="238"/>
      <c r="G6" s="248"/>
      <c r="H6" s="239" t="s">
        <v>229</v>
      </c>
      <c r="I6" s="239" t="s">
        <v>209</v>
      </c>
      <c r="J6" s="240"/>
      <c r="K6" s="240"/>
      <c r="L6" s="243"/>
      <c r="M6" s="243"/>
      <c r="N6" s="243"/>
      <c r="O6" s="243"/>
      <c r="P6" s="243"/>
      <c r="Q6" s="243"/>
      <c r="R6" s="248"/>
      <c r="S6" s="238"/>
      <c r="T6" s="205"/>
      <c r="U6" s="218" t="s">
        <v>251</v>
      </c>
      <c r="V6" s="216"/>
      <c r="W6" s="216"/>
      <c r="X6" s="216"/>
      <c r="Y6" s="216">
        <f>O93</f>
        <v>188.35900799999999</v>
      </c>
      <c r="Z6" s="216">
        <f t="shared" ref="Z6" si="4">R93</f>
        <v>0</v>
      </c>
      <c r="AA6" s="216">
        <f>Y6</f>
        <v>188.35900799999999</v>
      </c>
      <c r="AB6" s="220"/>
      <c r="AF6" s="138"/>
    </row>
    <row r="7" spans="1:32" s="139" customFormat="1" ht="30" customHeight="1">
      <c r="A7" s="238"/>
      <c r="B7" s="238"/>
      <c r="C7" s="238"/>
      <c r="D7" s="248"/>
      <c r="E7" s="238"/>
      <c r="F7" s="238"/>
      <c r="G7" s="248"/>
      <c r="H7" s="240"/>
      <c r="I7" s="240"/>
      <c r="J7" s="240"/>
      <c r="K7" s="240"/>
      <c r="L7" s="243"/>
      <c r="M7" s="243"/>
      <c r="N7" s="243"/>
      <c r="O7" s="243"/>
      <c r="P7" s="243"/>
      <c r="Q7" s="243"/>
      <c r="R7" s="248"/>
      <c r="S7" s="238"/>
      <c r="T7" s="205"/>
      <c r="U7" s="222" t="s">
        <v>15</v>
      </c>
      <c r="V7" s="223">
        <f>SUM(V2:V6)</f>
        <v>71874.432992000002</v>
      </c>
      <c r="W7" s="223">
        <f t="shared" ref="W7:AA7" si="5">SUM(W2:W6)</f>
        <v>32838.046000000002</v>
      </c>
      <c r="X7" s="223">
        <f t="shared" si="5"/>
        <v>10378.640992000001</v>
      </c>
      <c r="Y7" s="223">
        <f t="shared" si="5"/>
        <v>5891.4739660000005</v>
      </c>
      <c r="Z7" s="223">
        <f t="shared" si="5"/>
        <v>1845.2534580000004</v>
      </c>
      <c r="AA7" s="223">
        <f t="shared" si="5"/>
        <v>14424.861499999999</v>
      </c>
      <c r="AB7" s="221"/>
      <c r="AF7" s="138"/>
    </row>
    <row r="8" spans="1:32" s="139" customFormat="1" ht="32.4" hidden="1" customHeight="1">
      <c r="A8" s="238"/>
      <c r="B8" s="238"/>
      <c r="C8" s="238"/>
      <c r="D8" s="249"/>
      <c r="E8" s="238"/>
      <c r="F8" s="238"/>
      <c r="G8" s="249"/>
      <c r="H8" s="241"/>
      <c r="I8" s="241"/>
      <c r="J8" s="241"/>
      <c r="K8" s="241"/>
      <c r="L8" s="244"/>
      <c r="M8" s="244"/>
      <c r="N8" s="244"/>
      <c r="O8" s="244"/>
      <c r="P8" s="244"/>
      <c r="Q8" s="244"/>
      <c r="R8" s="249"/>
      <c r="S8" s="238"/>
      <c r="T8" s="205"/>
      <c r="U8" s="206"/>
      <c r="V8" s="138"/>
    </row>
    <row r="9" spans="1:32" s="139" customFormat="1" ht="28.95" customHeight="1">
      <c r="A9" s="232">
        <v>1</v>
      </c>
      <c r="B9" s="232">
        <v>2</v>
      </c>
      <c r="C9" s="232">
        <v>3</v>
      </c>
      <c r="D9" s="232"/>
      <c r="E9" s="232">
        <v>4</v>
      </c>
      <c r="F9" s="232">
        <v>5</v>
      </c>
      <c r="G9" s="232">
        <v>6</v>
      </c>
      <c r="H9" s="232">
        <v>7</v>
      </c>
      <c r="I9" s="232">
        <v>8</v>
      </c>
      <c r="J9" s="232">
        <v>9</v>
      </c>
      <c r="K9" s="232">
        <v>10</v>
      </c>
      <c r="L9" s="232">
        <v>11</v>
      </c>
      <c r="M9" s="232">
        <v>12</v>
      </c>
      <c r="N9" s="232">
        <v>13</v>
      </c>
      <c r="O9" s="232">
        <v>14</v>
      </c>
      <c r="P9" s="232"/>
      <c r="Q9" s="232"/>
      <c r="R9" s="232">
        <v>15</v>
      </c>
      <c r="S9" s="232">
        <v>16</v>
      </c>
      <c r="T9" s="207"/>
      <c r="U9" s="252"/>
      <c r="V9" s="252"/>
      <c r="W9" s="224" t="s">
        <v>253</v>
      </c>
      <c r="X9" s="225"/>
      <c r="Y9" s="224">
        <f>Y7-Z7</f>
        <v>4046.2205080000003</v>
      </c>
      <c r="Z9" s="225"/>
      <c r="AA9" s="225"/>
    </row>
    <row r="10" spans="1:32" s="139" customFormat="1" ht="17.399999999999999">
      <c r="A10" s="135"/>
      <c r="B10" s="135" t="s">
        <v>85</v>
      </c>
      <c r="C10" s="135"/>
      <c r="D10" s="135"/>
      <c r="E10" s="135"/>
      <c r="F10" s="135"/>
      <c r="G10" s="135"/>
      <c r="H10" s="137">
        <f t="shared" ref="H10:R10" si="6">H11+H43+H54+H70+H83+H89</f>
        <v>173058.81244899999</v>
      </c>
      <c r="I10" s="137">
        <f t="shared" si="6"/>
        <v>97068.953449000008</v>
      </c>
      <c r="J10" s="137">
        <f t="shared" si="6"/>
        <v>73666.432992000002</v>
      </c>
      <c r="K10" s="137">
        <f t="shared" si="6"/>
        <v>33938.046000000002</v>
      </c>
      <c r="L10" s="137">
        <f t="shared" si="6"/>
        <v>10378.640991999999</v>
      </c>
      <c r="M10" s="137">
        <f t="shared" si="6"/>
        <v>6333.4739660000005</v>
      </c>
      <c r="N10" s="137">
        <f t="shared" si="6"/>
        <v>1845.2534580000001</v>
      </c>
      <c r="O10" s="137">
        <f t="shared" si="6"/>
        <v>14866.861499999999</v>
      </c>
      <c r="P10" s="137">
        <f t="shared" si="6"/>
        <v>33203.850966000005</v>
      </c>
      <c r="Q10" s="137"/>
      <c r="R10" s="137">
        <f t="shared" si="6"/>
        <v>3190.3102720000002</v>
      </c>
      <c r="S10" s="130"/>
      <c r="T10" s="131"/>
      <c r="U10" s="208"/>
      <c r="V10" s="138"/>
      <c r="W10" s="224"/>
      <c r="X10" s="225"/>
      <c r="Y10" s="225"/>
      <c r="Z10" s="225"/>
      <c r="AA10" s="225"/>
    </row>
    <row r="11" spans="1:32" s="139" customFormat="1" ht="17.399999999999999">
      <c r="A11" s="135" t="s">
        <v>1</v>
      </c>
      <c r="B11" s="136" t="s">
        <v>24</v>
      </c>
      <c r="C11" s="135"/>
      <c r="D11" s="135"/>
      <c r="E11" s="135"/>
      <c r="F11" s="135"/>
      <c r="G11" s="135"/>
      <c r="H11" s="137">
        <f t="shared" ref="H11:R11" si="7">H12+H32+H42</f>
        <v>93576.634449000005</v>
      </c>
      <c r="I11" s="137">
        <f t="shared" si="7"/>
        <v>65214.580449000001</v>
      </c>
      <c r="J11" s="137">
        <f t="shared" si="7"/>
        <v>49746.318992</v>
      </c>
      <c r="K11" s="137">
        <f t="shared" si="7"/>
        <v>27011.045999999998</v>
      </c>
      <c r="L11" s="137">
        <f t="shared" si="7"/>
        <v>6921.2605919999996</v>
      </c>
      <c r="M11" s="137">
        <f t="shared" si="7"/>
        <v>3008.6149580000001</v>
      </c>
      <c r="N11" s="137">
        <f t="shared" si="7"/>
        <v>1538.5940580000001</v>
      </c>
      <c r="O11" s="137">
        <f t="shared" si="7"/>
        <v>8391.2814920000001</v>
      </c>
      <c r="P11" s="137">
        <f t="shared" si="7"/>
        <v>19801.270958000001</v>
      </c>
      <c r="Q11" s="137"/>
      <c r="R11" s="137">
        <f t="shared" si="7"/>
        <v>2605.1117719999997</v>
      </c>
      <c r="S11" s="130"/>
      <c r="T11" s="131"/>
      <c r="U11" s="131"/>
      <c r="V11" s="138"/>
      <c r="W11" s="225" t="s">
        <v>254</v>
      </c>
      <c r="X11" s="225"/>
      <c r="Y11" s="224">
        <v>1000</v>
      </c>
      <c r="Z11" s="225"/>
      <c r="AA11" s="225"/>
    </row>
    <row r="12" spans="1:32" s="139" customFormat="1" ht="17.399999999999999">
      <c r="A12" s="135" t="s">
        <v>3</v>
      </c>
      <c r="B12" s="136" t="s">
        <v>46</v>
      </c>
      <c r="C12" s="135"/>
      <c r="D12" s="135"/>
      <c r="E12" s="135"/>
      <c r="F12" s="135"/>
      <c r="G12" s="135"/>
      <c r="H12" s="137">
        <f t="shared" ref="H12:R12" si="8">SUM(H13:H31)</f>
        <v>45152.711449000002</v>
      </c>
      <c r="I12" s="137">
        <f t="shared" si="8"/>
        <v>32892.657448999998</v>
      </c>
      <c r="J12" s="137">
        <f t="shared" si="8"/>
        <v>18412.710992</v>
      </c>
      <c r="K12" s="137">
        <f t="shared" si="8"/>
        <v>13166.494999999999</v>
      </c>
      <c r="L12" s="137">
        <f t="shared" si="8"/>
        <v>1856.896992</v>
      </c>
      <c r="M12" s="137">
        <f>SUM(M13:M31)</f>
        <v>1548</v>
      </c>
      <c r="N12" s="137">
        <f t="shared" si="8"/>
        <v>970.33545800000013</v>
      </c>
      <c r="O12" s="137">
        <f t="shared" si="8"/>
        <v>2434.5615340000004</v>
      </c>
      <c r="P12" s="137"/>
      <c r="Q12" s="137"/>
      <c r="R12" s="137">
        <f t="shared" si="8"/>
        <v>582.31453399999998</v>
      </c>
      <c r="S12" s="130"/>
      <c r="T12" s="131"/>
      <c r="W12" s="225" t="s">
        <v>255</v>
      </c>
      <c r="X12" s="225"/>
      <c r="Y12" s="225">
        <f>1035</f>
        <v>1035</v>
      </c>
      <c r="Z12" s="250" t="s">
        <v>256</v>
      </c>
      <c r="AA12" s="250"/>
    </row>
    <row r="13" spans="1:32" s="133" customFormat="1" ht="33.6">
      <c r="A13" s="128">
        <v>1</v>
      </c>
      <c r="B13" s="134" t="s">
        <v>211</v>
      </c>
      <c r="C13" s="128" t="s">
        <v>37</v>
      </c>
      <c r="D13" s="128" t="s">
        <v>99</v>
      </c>
      <c r="E13" s="128">
        <v>7710192</v>
      </c>
      <c r="F13" s="128" t="s">
        <v>38</v>
      </c>
      <c r="G13" s="128" t="s">
        <v>212</v>
      </c>
      <c r="H13" s="130">
        <v>4412.0540000000001</v>
      </c>
      <c r="I13" s="130">
        <v>1052</v>
      </c>
      <c r="J13" s="130">
        <v>308.05399999999997</v>
      </c>
      <c r="K13" s="130">
        <v>230</v>
      </c>
      <c r="L13" s="130">
        <v>0</v>
      </c>
      <c r="M13" s="130">
        <v>65</v>
      </c>
      <c r="N13" s="130"/>
      <c r="O13" s="130">
        <f>L13+M13-N13</f>
        <v>65</v>
      </c>
      <c r="P13" s="137">
        <f>K13+O13</f>
        <v>295</v>
      </c>
      <c r="Q13" s="137">
        <v>0</v>
      </c>
      <c r="R13" s="130"/>
      <c r="S13" s="130"/>
      <c r="T13" s="131"/>
      <c r="Z13" s="226" t="s">
        <v>261</v>
      </c>
    </row>
    <row r="14" spans="1:32" s="133" customFormat="1" ht="33.6">
      <c r="A14" s="128">
        <v>2</v>
      </c>
      <c r="B14" s="129" t="s">
        <v>36</v>
      </c>
      <c r="C14" s="128" t="s">
        <v>37</v>
      </c>
      <c r="D14" s="128" t="s">
        <v>99</v>
      </c>
      <c r="E14" s="128">
        <v>7716027</v>
      </c>
      <c r="F14" s="128" t="s">
        <v>38</v>
      </c>
      <c r="G14" s="128" t="s">
        <v>39</v>
      </c>
      <c r="H14" s="130">
        <v>4270</v>
      </c>
      <c r="I14" s="130">
        <v>1270</v>
      </c>
      <c r="J14" s="130">
        <v>1270</v>
      </c>
      <c r="K14" s="130">
        <v>394.79500000000002</v>
      </c>
      <c r="L14" s="130">
        <v>104.247</v>
      </c>
      <c r="M14" s="130">
        <f>293+103-50</f>
        <v>346</v>
      </c>
      <c r="N14" s="130" t="s">
        <v>43</v>
      </c>
      <c r="O14" s="130">
        <f t="shared" ref="O14:O79" si="9">L14+M14-N14</f>
        <v>450.24700000000001</v>
      </c>
      <c r="P14" s="137">
        <f t="shared" ref="P14:P79" si="10">K14+O14</f>
        <v>845.04200000000003</v>
      </c>
      <c r="Q14" s="137">
        <f t="shared" ref="Q14:Q79" si="11">J14-P14</f>
        <v>424.95799999999997</v>
      </c>
      <c r="R14" s="130"/>
      <c r="S14" s="130"/>
      <c r="T14" s="131"/>
      <c r="U14" s="132"/>
      <c r="W14" s="225" t="s">
        <v>176</v>
      </c>
      <c r="Y14" s="224">
        <f>Y15+Y16+Y17</f>
        <v>5775.5</v>
      </c>
      <c r="Z14" s="224">
        <f>Z15+Z16+Z17</f>
        <v>7075.451</v>
      </c>
      <c r="AA14" s="231"/>
    </row>
    <row r="15" spans="1:32" s="133" customFormat="1" ht="33.6">
      <c r="A15" s="128">
        <v>3</v>
      </c>
      <c r="B15" s="134" t="s">
        <v>40</v>
      </c>
      <c r="C15" s="128" t="s">
        <v>37</v>
      </c>
      <c r="D15" s="128" t="s">
        <v>99</v>
      </c>
      <c r="E15" s="128">
        <v>7710192</v>
      </c>
      <c r="F15" s="128" t="s">
        <v>41</v>
      </c>
      <c r="G15" s="128" t="s">
        <v>104</v>
      </c>
      <c r="H15" s="130">
        <v>3922.7310000000002</v>
      </c>
      <c r="I15" s="130">
        <f>H15</f>
        <v>3922.7310000000002</v>
      </c>
      <c r="J15" s="130">
        <v>1872.731</v>
      </c>
      <c r="K15" s="130">
        <v>820</v>
      </c>
      <c r="L15" s="130">
        <v>200</v>
      </c>
      <c r="M15" s="130">
        <f>200+150-45</f>
        <v>305</v>
      </c>
      <c r="N15" s="130" t="s">
        <v>43</v>
      </c>
      <c r="O15" s="130">
        <f t="shared" si="9"/>
        <v>505</v>
      </c>
      <c r="P15" s="137">
        <f t="shared" si="10"/>
        <v>1325</v>
      </c>
      <c r="Q15" s="137">
        <f t="shared" si="11"/>
        <v>547.73099999999999</v>
      </c>
      <c r="R15" s="130"/>
      <c r="S15" s="130"/>
      <c r="T15" s="131"/>
      <c r="W15" s="225" t="s">
        <v>257</v>
      </c>
      <c r="Y15" s="224">
        <f>O13+O14+O15+O16+O17+O18+O19+O56+O57</f>
        <v>1901.5</v>
      </c>
      <c r="Z15" s="224">
        <f>Q13+Q14+Q15+Q17+Q18+Q19+Q57</f>
        <v>987.45100000000002</v>
      </c>
    </row>
    <row r="16" spans="1:32" s="133" customFormat="1" ht="33.6">
      <c r="A16" s="128">
        <v>4</v>
      </c>
      <c r="B16" s="134" t="s">
        <v>179</v>
      </c>
      <c r="C16" s="128" t="s">
        <v>37</v>
      </c>
      <c r="D16" s="128" t="s">
        <v>99</v>
      </c>
      <c r="E16" s="128">
        <v>7917458</v>
      </c>
      <c r="F16" s="128" t="s">
        <v>181</v>
      </c>
      <c r="G16" s="128" t="s">
        <v>184</v>
      </c>
      <c r="H16" s="130">
        <v>1034</v>
      </c>
      <c r="I16" s="130">
        <v>1034</v>
      </c>
      <c r="J16" s="130">
        <f>I16</f>
        <v>1034</v>
      </c>
      <c r="K16" s="130">
        <v>200</v>
      </c>
      <c r="L16" s="130">
        <v>0</v>
      </c>
      <c r="M16" s="130">
        <f>300+100-50</f>
        <v>350</v>
      </c>
      <c r="N16" s="130"/>
      <c r="O16" s="130">
        <f t="shared" si="9"/>
        <v>350</v>
      </c>
      <c r="P16" s="137">
        <f t="shared" si="10"/>
        <v>550</v>
      </c>
      <c r="Q16" s="137">
        <f t="shared" si="11"/>
        <v>484</v>
      </c>
      <c r="R16" s="130"/>
      <c r="S16" s="130"/>
      <c r="T16" s="131"/>
      <c r="W16" s="225" t="s">
        <v>258</v>
      </c>
      <c r="Y16" s="224">
        <f>O20+O21+O45+O46+O47+O77</f>
        <v>1214</v>
      </c>
      <c r="Z16" s="224">
        <f>Q21+Q45+Q46+Q47</f>
        <v>2288</v>
      </c>
    </row>
    <row r="17" spans="1:26" s="133" customFormat="1" ht="33.6">
      <c r="A17" s="128">
        <v>5</v>
      </c>
      <c r="B17" s="134" t="s">
        <v>180</v>
      </c>
      <c r="C17" s="128" t="s">
        <v>37</v>
      </c>
      <c r="D17" s="128" t="s">
        <v>99</v>
      </c>
      <c r="E17" s="128">
        <v>7679317</v>
      </c>
      <c r="F17" s="128" t="s">
        <v>38</v>
      </c>
      <c r="G17" s="128" t="s">
        <v>185</v>
      </c>
      <c r="H17" s="130">
        <v>2653.0309999999999</v>
      </c>
      <c r="I17" s="130">
        <f>H17</f>
        <v>2653.0309999999999</v>
      </c>
      <c r="J17" s="130">
        <v>53</v>
      </c>
      <c r="K17" s="184" t="s">
        <v>43</v>
      </c>
      <c r="L17" s="130"/>
      <c r="M17" s="130">
        <v>53</v>
      </c>
      <c r="N17" s="130"/>
      <c r="O17" s="130">
        <f t="shared" si="9"/>
        <v>53</v>
      </c>
      <c r="P17" s="137">
        <f t="shared" si="10"/>
        <v>53</v>
      </c>
      <c r="Q17" s="137">
        <f t="shared" si="11"/>
        <v>0</v>
      </c>
      <c r="R17" s="130"/>
      <c r="S17" s="130"/>
      <c r="T17" s="131"/>
      <c r="W17" s="225" t="s">
        <v>259</v>
      </c>
      <c r="Y17" s="224">
        <f>O33+O34+O67+O91</f>
        <v>2660</v>
      </c>
      <c r="Z17" s="224">
        <f>Q67+Q91</f>
        <v>3800</v>
      </c>
    </row>
    <row r="18" spans="1:26" s="133" customFormat="1" ht="33.6">
      <c r="A18" s="128">
        <v>6</v>
      </c>
      <c r="B18" s="134" t="s">
        <v>240</v>
      </c>
      <c r="C18" s="128" t="s">
        <v>37</v>
      </c>
      <c r="D18" s="128" t="s">
        <v>99</v>
      </c>
      <c r="E18" s="128">
        <v>7762393</v>
      </c>
      <c r="F18" s="128" t="s">
        <v>41</v>
      </c>
      <c r="G18" s="128" t="s">
        <v>241</v>
      </c>
      <c r="H18" s="130">
        <v>872.12199999999996</v>
      </c>
      <c r="I18" s="130">
        <f>H18</f>
        <v>872.12199999999996</v>
      </c>
      <c r="J18" s="130">
        <v>272.12200000000001</v>
      </c>
      <c r="K18" s="184">
        <v>165</v>
      </c>
      <c r="L18" s="130">
        <v>0</v>
      </c>
      <c r="M18" s="130">
        <v>103</v>
      </c>
      <c r="N18" s="130"/>
      <c r="O18" s="130">
        <f t="shared" si="9"/>
        <v>103</v>
      </c>
      <c r="P18" s="137">
        <f t="shared" si="10"/>
        <v>268</v>
      </c>
      <c r="Q18" s="137">
        <v>0</v>
      </c>
      <c r="R18" s="130"/>
      <c r="S18" s="130"/>
      <c r="T18" s="131"/>
      <c r="U18" s="131"/>
      <c r="V18" s="132"/>
    </row>
    <row r="19" spans="1:26" s="133" customFormat="1" ht="33.6">
      <c r="A19" s="128">
        <v>7</v>
      </c>
      <c r="B19" s="134" t="s">
        <v>242</v>
      </c>
      <c r="C19" s="128" t="s">
        <v>37</v>
      </c>
      <c r="D19" s="128" t="s">
        <v>99</v>
      </c>
      <c r="E19" s="128">
        <v>7792564</v>
      </c>
      <c r="F19" s="128" t="s">
        <v>75</v>
      </c>
      <c r="G19" s="128" t="s">
        <v>243</v>
      </c>
      <c r="H19" s="130">
        <v>836.26199999999994</v>
      </c>
      <c r="I19" s="130">
        <f>H19</f>
        <v>836.26199999999994</v>
      </c>
      <c r="J19" s="130">
        <v>336.262</v>
      </c>
      <c r="K19" s="184">
        <v>150</v>
      </c>
      <c r="L19" s="130">
        <v>0</v>
      </c>
      <c r="M19" s="130">
        <v>186</v>
      </c>
      <c r="N19" s="130"/>
      <c r="O19" s="130">
        <f t="shared" si="9"/>
        <v>186</v>
      </c>
      <c r="P19" s="137">
        <f t="shared" si="10"/>
        <v>336</v>
      </c>
      <c r="Q19" s="137">
        <f t="shared" si="11"/>
        <v>0.26200000000000045</v>
      </c>
      <c r="R19" s="130"/>
      <c r="S19" s="130"/>
      <c r="T19" s="131"/>
      <c r="U19" s="131"/>
      <c r="V19" s="132"/>
    </row>
    <row r="20" spans="1:26" s="133" customFormat="1" ht="33.6">
      <c r="A20" s="128">
        <v>8</v>
      </c>
      <c r="B20" s="134" t="s">
        <v>235</v>
      </c>
      <c r="C20" s="128" t="s">
        <v>37</v>
      </c>
      <c r="D20" s="128" t="s">
        <v>99</v>
      </c>
      <c r="E20" s="128">
        <v>7946897</v>
      </c>
      <c r="F20" s="128" t="s">
        <v>236</v>
      </c>
      <c r="G20" s="128" t="s">
        <v>237</v>
      </c>
      <c r="H20" s="130">
        <v>2918</v>
      </c>
      <c r="I20" s="130">
        <v>2918</v>
      </c>
      <c r="J20" s="130">
        <v>2918</v>
      </c>
      <c r="K20" s="184">
        <v>2878</v>
      </c>
      <c r="L20" s="130">
        <v>0</v>
      </c>
      <c r="M20" s="130">
        <v>40</v>
      </c>
      <c r="N20" s="130"/>
      <c r="O20" s="130">
        <f t="shared" si="9"/>
        <v>40</v>
      </c>
      <c r="P20" s="137">
        <f t="shared" si="10"/>
        <v>2918</v>
      </c>
      <c r="Q20" s="137">
        <f t="shared" si="11"/>
        <v>0</v>
      </c>
      <c r="R20" s="130"/>
      <c r="S20" s="130"/>
      <c r="T20" s="131"/>
      <c r="U20" s="131"/>
      <c r="V20" s="132"/>
    </row>
    <row r="21" spans="1:26" s="133" customFormat="1" ht="33.6">
      <c r="A21" s="128">
        <v>9</v>
      </c>
      <c r="B21" s="134" t="s">
        <v>238</v>
      </c>
      <c r="C21" s="128" t="s">
        <v>37</v>
      </c>
      <c r="D21" s="128" t="s">
        <v>99</v>
      </c>
      <c r="E21" s="128">
        <v>7899011</v>
      </c>
      <c r="F21" s="128" t="s">
        <v>236</v>
      </c>
      <c r="G21" s="128" t="s">
        <v>239</v>
      </c>
      <c r="H21" s="130">
        <v>590</v>
      </c>
      <c r="I21" s="130">
        <v>590</v>
      </c>
      <c r="J21" s="130">
        <v>590</v>
      </c>
      <c r="K21" s="184">
        <v>150</v>
      </c>
      <c r="L21" s="130"/>
      <c r="M21" s="130">
        <v>100</v>
      </c>
      <c r="N21" s="130"/>
      <c r="O21" s="130">
        <f t="shared" si="9"/>
        <v>100</v>
      </c>
      <c r="P21" s="137">
        <f t="shared" si="10"/>
        <v>250</v>
      </c>
      <c r="Q21" s="137">
        <f t="shared" si="11"/>
        <v>340</v>
      </c>
      <c r="R21" s="130"/>
      <c r="S21" s="130"/>
      <c r="T21" s="131"/>
      <c r="U21" s="131"/>
      <c r="V21" s="132"/>
    </row>
    <row r="22" spans="1:26" s="133" customFormat="1" ht="33.6">
      <c r="A22" s="128">
        <v>10</v>
      </c>
      <c r="B22" s="134" t="s">
        <v>71</v>
      </c>
      <c r="C22" s="128" t="s">
        <v>37</v>
      </c>
      <c r="D22" s="128" t="s">
        <v>102</v>
      </c>
      <c r="E22" s="128">
        <v>8044296</v>
      </c>
      <c r="F22" s="128" t="s">
        <v>72</v>
      </c>
      <c r="G22" s="128" t="s">
        <v>105</v>
      </c>
      <c r="H22" s="130">
        <v>1167</v>
      </c>
      <c r="I22" s="130">
        <v>1167</v>
      </c>
      <c r="J22" s="130">
        <f>L22</f>
        <v>74.689992000000004</v>
      </c>
      <c r="K22" s="184" t="s">
        <v>43</v>
      </c>
      <c r="L22" s="130">
        <f>64.528992+10.161</f>
        <v>74.689992000000004</v>
      </c>
      <c r="M22" s="130"/>
      <c r="N22" s="130"/>
      <c r="O22" s="130">
        <f t="shared" si="9"/>
        <v>74.689992000000004</v>
      </c>
      <c r="P22" s="137">
        <f t="shared" si="10"/>
        <v>74.689992000000004</v>
      </c>
      <c r="Q22" s="137">
        <f t="shared" si="11"/>
        <v>0</v>
      </c>
      <c r="R22" s="130">
        <f>O22</f>
        <v>74.689992000000004</v>
      </c>
      <c r="S22" s="130"/>
      <c r="T22" s="131"/>
      <c r="U22" s="131"/>
      <c r="V22" s="132"/>
    </row>
    <row r="23" spans="1:26" s="133" customFormat="1" ht="33.6">
      <c r="A23" s="128">
        <v>11</v>
      </c>
      <c r="B23" s="134" t="s">
        <v>245</v>
      </c>
      <c r="C23" s="128" t="s">
        <v>37</v>
      </c>
      <c r="D23" s="128" t="s">
        <v>101</v>
      </c>
      <c r="E23" s="128">
        <v>7448030</v>
      </c>
      <c r="F23" s="128" t="s">
        <v>103</v>
      </c>
      <c r="G23" s="128" t="s">
        <v>106</v>
      </c>
      <c r="H23" s="130">
        <v>4517.8580000000002</v>
      </c>
      <c r="I23" s="130">
        <f>H23</f>
        <v>4517.8580000000002</v>
      </c>
      <c r="J23" s="130">
        <v>16</v>
      </c>
      <c r="K23" s="184" t="s">
        <v>43</v>
      </c>
      <c r="L23" s="130">
        <v>15.879</v>
      </c>
      <c r="M23" s="130">
        <v>0</v>
      </c>
      <c r="N23" s="130">
        <f t="shared" ref="N23:N28" si="12">L23</f>
        <v>15.879</v>
      </c>
      <c r="O23" s="130">
        <f t="shared" si="9"/>
        <v>0</v>
      </c>
      <c r="P23" s="137">
        <f t="shared" si="10"/>
        <v>0</v>
      </c>
      <c r="Q23" s="137">
        <f t="shared" si="11"/>
        <v>16</v>
      </c>
      <c r="R23" s="130"/>
      <c r="S23" s="188" t="s">
        <v>204</v>
      </c>
      <c r="T23" s="131"/>
      <c r="U23" s="131"/>
      <c r="V23" s="132"/>
    </row>
    <row r="24" spans="1:26" s="133" customFormat="1" ht="33.6">
      <c r="A24" s="128">
        <v>12</v>
      </c>
      <c r="B24" s="134" t="s">
        <v>120</v>
      </c>
      <c r="C24" s="128" t="s">
        <v>37</v>
      </c>
      <c r="D24" s="128" t="s">
        <v>101</v>
      </c>
      <c r="E24" s="128"/>
      <c r="F24" s="128" t="s">
        <v>103</v>
      </c>
      <c r="G24" s="128"/>
      <c r="H24" s="130">
        <v>1231.081449</v>
      </c>
      <c r="I24" s="130">
        <v>931.08144900000002</v>
      </c>
      <c r="J24" s="130">
        <v>4</v>
      </c>
      <c r="K24" s="184" t="s">
        <v>43</v>
      </c>
      <c r="L24" s="130">
        <v>3.5489999999999999</v>
      </c>
      <c r="M24" s="130"/>
      <c r="N24" s="130">
        <f t="shared" si="12"/>
        <v>3.5489999999999999</v>
      </c>
      <c r="O24" s="130">
        <f t="shared" si="9"/>
        <v>0</v>
      </c>
      <c r="P24" s="137">
        <f t="shared" si="10"/>
        <v>0</v>
      </c>
      <c r="Q24" s="137">
        <f t="shared" si="11"/>
        <v>4</v>
      </c>
      <c r="R24" s="130"/>
      <c r="S24" s="188" t="s">
        <v>204</v>
      </c>
      <c r="T24" s="131"/>
      <c r="U24" s="131"/>
      <c r="V24" s="132"/>
    </row>
    <row r="25" spans="1:26" s="133" customFormat="1" ht="67.2">
      <c r="A25" s="128">
        <v>13</v>
      </c>
      <c r="B25" s="134" t="s">
        <v>121</v>
      </c>
      <c r="C25" s="128" t="s">
        <v>37</v>
      </c>
      <c r="D25" s="128" t="s">
        <v>101</v>
      </c>
      <c r="E25" s="128">
        <v>7568712</v>
      </c>
      <c r="F25" s="128" t="s">
        <v>123</v>
      </c>
      <c r="G25" s="128" t="s">
        <v>122</v>
      </c>
      <c r="H25" s="130">
        <v>1083.3140000000001</v>
      </c>
      <c r="I25" s="130">
        <v>383.31400000000002</v>
      </c>
      <c r="J25" s="130">
        <v>45</v>
      </c>
      <c r="K25" s="184" t="s">
        <v>43</v>
      </c>
      <c r="L25" s="130">
        <v>44.866999999999997</v>
      </c>
      <c r="M25" s="130"/>
      <c r="N25" s="130">
        <f t="shared" si="12"/>
        <v>44.866999999999997</v>
      </c>
      <c r="O25" s="130">
        <f t="shared" si="9"/>
        <v>0</v>
      </c>
      <c r="P25" s="137">
        <f t="shared" si="10"/>
        <v>0</v>
      </c>
      <c r="Q25" s="137">
        <f t="shared" si="11"/>
        <v>45</v>
      </c>
      <c r="R25" s="130"/>
      <c r="S25" s="188" t="s">
        <v>204</v>
      </c>
      <c r="T25" s="131"/>
      <c r="U25" s="131"/>
      <c r="V25" s="132"/>
    </row>
    <row r="26" spans="1:26" s="133" customFormat="1" ht="50.4">
      <c r="A26" s="128">
        <v>14</v>
      </c>
      <c r="B26" s="134" t="s">
        <v>124</v>
      </c>
      <c r="C26" s="128" t="s">
        <v>37</v>
      </c>
      <c r="D26" s="128" t="s">
        <v>101</v>
      </c>
      <c r="E26" s="128">
        <v>7553121</v>
      </c>
      <c r="F26" s="128" t="s">
        <v>123</v>
      </c>
      <c r="G26" s="128" t="s">
        <v>125</v>
      </c>
      <c r="H26" s="130">
        <v>502.62099999999998</v>
      </c>
      <c r="I26" s="130">
        <f>H26</f>
        <v>502.62099999999998</v>
      </c>
      <c r="J26" s="130">
        <v>11</v>
      </c>
      <c r="K26" s="184" t="s">
        <v>43</v>
      </c>
      <c r="L26" s="130">
        <v>10.778</v>
      </c>
      <c r="M26" s="130"/>
      <c r="N26" s="130">
        <f t="shared" si="12"/>
        <v>10.778</v>
      </c>
      <c r="O26" s="130">
        <f t="shared" si="9"/>
        <v>0</v>
      </c>
      <c r="P26" s="137">
        <f t="shared" si="10"/>
        <v>0</v>
      </c>
      <c r="Q26" s="137">
        <f t="shared" si="11"/>
        <v>11</v>
      </c>
      <c r="R26" s="130"/>
      <c r="S26" s="188" t="s">
        <v>204</v>
      </c>
      <c r="T26" s="131"/>
      <c r="U26" s="131"/>
      <c r="V26" s="132"/>
    </row>
    <row r="27" spans="1:26" s="133" customFormat="1" ht="33.6">
      <c r="A27" s="128">
        <v>15</v>
      </c>
      <c r="B27" s="134" t="s">
        <v>129</v>
      </c>
      <c r="C27" s="128" t="s">
        <v>37</v>
      </c>
      <c r="D27" s="128" t="s">
        <v>101</v>
      </c>
      <c r="E27" s="128">
        <v>7664379</v>
      </c>
      <c r="F27" s="128" t="s">
        <v>131</v>
      </c>
      <c r="G27" s="128" t="s">
        <v>130</v>
      </c>
      <c r="H27" s="130">
        <v>539.00199999999995</v>
      </c>
      <c r="I27" s="130">
        <f>H27</f>
        <v>539.00199999999995</v>
      </c>
      <c r="J27" s="130">
        <v>26</v>
      </c>
      <c r="K27" s="184" t="s">
        <v>43</v>
      </c>
      <c r="L27" s="130">
        <v>25.536000000000001</v>
      </c>
      <c r="M27" s="130"/>
      <c r="N27" s="130">
        <f t="shared" si="12"/>
        <v>25.536000000000001</v>
      </c>
      <c r="O27" s="130">
        <f t="shared" si="9"/>
        <v>0</v>
      </c>
      <c r="P27" s="137">
        <f t="shared" si="10"/>
        <v>0</v>
      </c>
      <c r="Q27" s="137">
        <f t="shared" si="11"/>
        <v>26</v>
      </c>
      <c r="R27" s="130"/>
      <c r="S27" s="188" t="s">
        <v>204</v>
      </c>
      <c r="T27" s="131"/>
      <c r="U27" s="131"/>
      <c r="V27" s="132"/>
    </row>
    <row r="28" spans="1:26" s="133" customFormat="1" ht="33.6">
      <c r="A28" s="128">
        <v>16</v>
      </c>
      <c r="B28" s="134" t="s">
        <v>137</v>
      </c>
      <c r="C28" s="128" t="s">
        <v>37</v>
      </c>
      <c r="D28" s="128" t="s">
        <v>101</v>
      </c>
      <c r="E28" s="128">
        <v>7980574</v>
      </c>
      <c r="F28" s="128" t="s">
        <v>138</v>
      </c>
      <c r="G28" s="128" t="s">
        <v>139</v>
      </c>
      <c r="H28" s="130">
        <v>7000</v>
      </c>
      <c r="I28" s="130">
        <v>2100</v>
      </c>
      <c r="J28" s="130">
        <v>2100</v>
      </c>
      <c r="K28" s="130">
        <v>1700</v>
      </c>
      <c r="L28" s="130">
        <v>374.23599999999999</v>
      </c>
      <c r="M28" s="130"/>
      <c r="N28" s="130">
        <f t="shared" si="12"/>
        <v>374.23599999999999</v>
      </c>
      <c r="O28" s="130">
        <f t="shared" si="9"/>
        <v>0</v>
      </c>
      <c r="P28" s="137">
        <f t="shared" si="10"/>
        <v>1700</v>
      </c>
      <c r="Q28" s="137">
        <f t="shared" si="11"/>
        <v>400</v>
      </c>
      <c r="R28" s="130"/>
      <c r="S28" s="188" t="s">
        <v>205</v>
      </c>
      <c r="T28" s="131"/>
      <c r="U28" s="131"/>
      <c r="V28" s="132"/>
    </row>
    <row r="29" spans="1:26" s="133" customFormat="1" ht="50.4">
      <c r="A29" s="128">
        <v>17</v>
      </c>
      <c r="B29" s="134" t="s">
        <v>140</v>
      </c>
      <c r="C29" s="128" t="s">
        <v>37</v>
      </c>
      <c r="D29" s="128" t="s">
        <v>101</v>
      </c>
      <c r="E29" s="128">
        <v>8034266</v>
      </c>
      <c r="F29" s="128" t="s">
        <v>72</v>
      </c>
      <c r="G29" s="128" t="s">
        <v>141</v>
      </c>
      <c r="H29" s="130">
        <v>1200</v>
      </c>
      <c r="I29" s="130">
        <f>H29</f>
        <v>1200</v>
      </c>
      <c r="J29" s="130">
        <v>1124.6189999999999</v>
      </c>
      <c r="K29" s="130">
        <v>978.7</v>
      </c>
      <c r="L29" s="130">
        <v>145.88200000000001</v>
      </c>
      <c r="M29" s="130"/>
      <c r="N29" s="130">
        <v>145.88200000000001</v>
      </c>
      <c r="O29" s="130">
        <f t="shared" si="9"/>
        <v>0</v>
      </c>
      <c r="P29" s="137">
        <f t="shared" si="10"/>
        <v>978.7</v>
      </c>
      <c r="Q29" s="137">
        <f t="shared" si="11"/>
        <v>145.91899999999987</v>
      </c>
      <c r="R29" s="130"/>
      <c r="S29" s="188" t="s">
        <v>205</v>
      </c>
      <c r="T29" s="131"/>
      <c r="U29" s="131"/>
      <c r="V29" s="132"/>
    </row>
    <row r="30" spans="1:26" s="133" customFormat="1" ht="33.6">
      <c r="A30" s="128">
        <v>18</v>
      </c>
      <c r="B30" s="134" t="s">
        <v>162</v>
      </c>
      <c r="C30" s="128" t="s">
        <v>37</v>
      </c>
      <c r="D30" s="128" t="s">
        <v>101</v>
      </c>
      <c r="E30" s="128">
        <v>7952617</v>
      </c>
      <c r="F30" s="128" t="s">
        <v>138</v>
      </c>
      <c r="G30" s="128" t="s">
        <v>163</v>
      </c>
      <c r="H30" s="130">
        <v>5413.6350000000002</v>
      </c>
      <c r="I30" s="130">
        <f>H30</f>
        <v>5413.6350000000002</v>
      </c>
      <c r="J30" s="130">
        <v>5373.2190000000001</v>
      </c>
      <c r="K30" s="130">
        <v>4650</v>
      </c>
      <c r="L30" s="130">
        <v>723.21900000000005</v>
      </c>
      <c r="M30" s="130"/>
      <c r="N30" s="130">
        <f>215.594458</f>
        <v>215.594458</v>
      </c>
      <c r="O30" s="130">
        <f t="shared" si="9"/>
        <v>507.62454200000002</v>
      </c>
      <c r="P30" s="137">
        <f t="shared" si="10"/>
        <v>5157.6245419999996</v>
      </c>
      <c r="Q30" s="137">
        <f t="shared" si="11"/>
        <v>215.59445800000049</v>
      </c>
      <c r="R30" s="130">
        <f>302.0413+206.149042-0.5658</f>
        <v>507.62454199999996</v>
      </c>
      <c r="S30" s="188" t="s">
        <v>205</v>
      </c>
      <c r="T30" s="131"/>
      <c r="U30" s="131"/>
      <c r="V30" s="132"/>
    </row>
    <row r="31" spans="1:26" s="133" customFormat="1" ht="33.6">
      <c r="A31" s="128">
        <v>19</v>
      </c>
      <c r="B31" s="134" t="s">
        <v>142</v>
      </c>
      <c r="C31" s="128" t="s">
        <v>37</v>
      </c>
      <c r="D31" s="128" t="s">
        <v>101</v>
      </c>
      <c r="E31" s="128">
        <v>8052563</v>
      </c>
      <c r="F31" s="128" t="s">
        <v>55</v>
      </c>
      <c r="G31" s="128" t="s">
        <v>143</v>
      </c>
      <c r="H31" s="130">
        <v>990</v>
      </c>
      <c r="I31" s="130">
        <f>H31</f>
        <v>990</v>
      </c>
      <c r="J31" s="130">
        <v>984.01400000000001</v>
      </c>
      <c r="K31" s="130">
        <v>850</v>
      </c>
      <c r="L31" s="130">
        <v>134.01400000000001</v>
      </c>
      <c r="M31" s="130"/>
      <c r="N31" s="130">
        <f>L31</f>
        <v>134.01400000000001</v>
      </c>
      <c r="O31" s="130">
        <f t="shared" si="9"/>
        <v>0</v>
      </c>
      <c r="P31" s="137">
        <f t="shared" si="10"/>
        <v>850</v>
      </c>
      <c r="Q31" s="137">
        <f t="shared" si="11"/>
        <v>134.01400000000001</v>
      </c>
      <c r="R31" s="130"/>
      <c r="S31" s="188" t="s">
        <v>205</v>
      </c>
      <c r="T31" s="131"/>
      <c r="U31" s="131"/>
      <c r="V31" s="132"/>
    </row>
    <row r="32" spans="1:26" s="139" customFormat="1" ht="16.8">
      <c r="A32" s="135" t="s">
        <v>4</v>
      </c>
      <c r="B32" s="136" t="s">
        <v>70</v>
      </c>
      <c r="C32" s="128"/>
      <c r="D32" s="128"/>
      <c r="E32" s="135"/>
      <c r="F32" s="135"/>
      <c r="G32" s="135"/>
      <c r="H32" s="137">
        <f>SUM(H33:H41)</f>
        <v>48423.922999999995</v>
      </c>
      <c r="I32" s="137">
        <f t="shared" ref="I32:M32" si="13">SUM(I33:I41)</f>
        <v>32321.923000000003</v>
      </c>
      <c r="J32" s="137">
        <f t="shared" si="13"/>
        <v>31333.608</v>
      </c>
      <c r="K32" s="137">
        <f t="shared" si="13"/>
        <v>13844.550999999999</v>
      </c>
      <c r="L32" s="137">
        <f t="shared" si="13"/>
        <v>5064.3635999999997</v>
      </c>
      <c r="M32" s="137">
        <f t="shared" si="13"/>
        <v>1460.6149580000001</v>
      </c>
      <c r="N32" s="137">
        <f>SUM(N33:N41)</f>
        <v>568.2586</v>
      </c>
      <c r="O32" s="137">
        <f>SUM(O33:O41)</f>
        <v>5956.7199579999997</v>
      </c>
      <c r="P32" s="137">
        <f t="shared" si="10"/>
        <v>19801.270958000001</v>
      </c>
      <c r="Q32" s="137">
        <f t="shared" si="11"/>
        <v>11532.337041999999</v>
      </c>
      <c r="R32" s="137">
        <f>SUM(R33:R41)</f>
        <v>2022.7972379999999</v>
      </c>
      <c r="S32" s="188"/>
      <c r="T32" s="131"/>
      <c r="U32" s="131"/>
      <c r="V32" s="138"/>
    </row>
    <row r="33" spans="1:33" s="139" customFormat="1" ht="33.6">
      <c r="A33" s="128">
        <v>1</v>
      </c>
      <c r="B33" s="140" t="s">
        <v>45</v>
      </c>
      <c r="C33" s="128" t="s">
        <v>37</v>
      </c>
      <c r="D33" s="128" t="s">
        <v>99</v>
      </c>
      <c r="E33" s="141">
        <v>7987076</v>
      </c>
      <c r="F33" s="142" t="s">
        <v>47</v>
      </c>
      <c r="G33" s="199" t="s">
        <v>107</v>
      </c>
      <c r="H33" s="130">
        <v>4500</v>
      </c>
      <c r="I33" s="130">
        <v>900</v>
      </c>
      <c r="J33" s="130">
        <f>I33</f>
        <v>900</v>
      </c>
      <c r="K33" s="184"/>
      <c r="L33" s="130">
        <v>1000</v>
      </c>
      <c r="M33" s="130"/>
      <c r="N33" s="130">
        <v>500</v>
      </c>
      <c r="O33" s="130">
        <f t="shared" si="9"/>
        <v>500</v>
      </c>
      <c r="P33" s="137">
        <f t="shared" si="10"/>
        <v>500</v>
      </c>
      <c r="Q33" s="137">
        <f t="shared" si="11"/>
        <v>400</v>
      </c>
      <c r="R33" s="130">
        <v>63.247</v>
      </c>
      <c r="S33" s="188"/>
      <c r="T33" s="131"/>
      <c r="U33" s="131"/>
      <c r="V33" s="138"/>
    </row>
    <row r="34" spans="1:33" s="139" customFormat="1" ht="50.4">
      <c r="A34" s="128">
        <v>2</v>
      </c>
      <c r="B34" s="140" t="s">
        <v>44</v>
      </c>
      <c r="C34" s="128" t="s">
        <v>37</v>
      </c>
      <c r="D34" s="128" t="s">
        <v>99</v>
      </c>
      <c r="E34" s="143" t="s">
        <v>48</v>
      </c>
      <c r="F34" s="142" t="s">
        <v>47</v>
      </c>
      <c r="G34" s="144" t="s">
        <v>108</v>
      </c>
      <c r="H34" s="130">
        <v>5300</v>
      </c>
      <c r="I34" s="130">
        <v>1060</v>
      </c>
      <c r="J34" s="130">
        <f>I34</f>
        <v>1060</v>
      </c>
      <c r="K34" s="184">
        <v>100</v>
      </c>
      <c r="L34" s="130">
        <v>500</v>
      </c>
      <c r="M34" s="130">
        <v>460</v>
      </c>
      <c r="N34" s="130"/>
      <c r="O34" s="130">
        <f t="shared" si="9"/>
        <v>960</v>
      </c>
      <c r="P34" s="137">
        <f t="shared" si="10"/>
        <v>1060</v>
      </c>
      <c r="Q34" s="137">
        <f t="shared" si="11"/>
        <v>0</v>
      </c>
      <c r="R34" s="130"/>
      <c r="S34" s="188" t="s">
        <v>203</v>
      </c>
      <c r="T34" s="131"/>
      <c r="U34" s="131"/>
      <c r="V34" s="138"/>
    </row>
    <row r="35" spans="1:33" s="139" customFormat="1" ht="33.6">
      <c r="A35" s="128">
        <v>3</v>
      </c>
      <c r="B35" s="134" t="s">
        <v>73</v>
      </c>
      <c r="C35" s="128" t="s">
        <v>37</v>
      </c>
      <c r="D35" s="128" t="s">
        <v>102</v>
      </c>
      <c r="E35" s="128">
        <v>8099742</v>
      </c>
      <c r="F35" s="128" t="s">
        <v>74</v>
      </c>
      <c r="G35" s="128" t="s">
        <v>109</v>
      </c>
      <c r="H35" s="130">
        <v>2469.6320000000001</v>
      </c>
      <c r="I35" s="130">
        <f>H35</f>
        <v>2469.6320000000001</v>
      </c>
      <c r="J35" s="130">
        <f>H35</f>
        <v>2469.6320000000001</v>
      </c>
      <c r="K35" s="130">
        <v>935.95100000000002</v>
      </c>
      <c r="L35" s="130">
        <v>135.95099999999999</v>
      </c>
      <c r="M35" s="137"/>
      <c r="N35" s="137"/>
      <c r="O35" s="130">
        <f t="shared" si="9"/>
        <v>135.95099999999999</v>
      </c>
      <c r="P35" s="137">
        <f t="shared" si="10"/>
        <v>1071.902</v>
      </c>
      <c r="Q35" s="137">
        <f t="shared" si="11"/>
        <v>1397.73</v>
      </c>
      <c r="R35" s="130">
        <f>O35</f>
        <v>135.95099999999999</v>
      </c>
      <c r="S35" s="188"/>
      <c r="T35" s="131"/>
      <c r="U35" s="131"/>
      <c r="V35" s="138"/>
    </row>
    <row r="36" spans="1:33" s="133" customFormat="1" ht="50.4">
      <c r="A36" s="128">
        <v>4</v>
      </c>
      <c r="B36" s="134" t="s">
        <v>86</v>
      </c>
      <c r="C36" s="128" t="s">
        <v>37</v>
      </c>
      <c r="D36" s="128" t="s">
        <v>100</v>
      </c>
      <c r="E36" s="128">
        <v>7993547</v>
      </c>
      <c r="F36" s="128" t="s">
        <v>47</v>
      </c>
      <c r="G36" s="128" t="s">
        <v>110</v>
      </c>
      <c r="H36" s="130">
        <v>8800</v>
      </c>
      <c r="I36" s="130">
        <v>800</v>
      </c>
      <c r="J36" s="130">
        <v>800</v>
      </c>
      <c r="K36" s="184" t="s">
        <v>43</v>
      </c>
      <c r="L36" s="130">
        <v>285.33199999999999</v>
      </c>
      <c r="M36" s="130"/>
      <c r="N36" s="130"/>
      <c r="O36" s="130">
        <f t="shared" si="9"/>
        <v>285.33199999999999</v>
      </c>
      <c r="P36" s="137">
        <f t="shared" si="10"/>
        <v>285.33199999999999</v>
      </c>
      <c r="Q36" s="137">
        <f t="shared" si="11"/>
        <v>514.66800000000001</v>
      </c>
      <c r="R36" s="130">
        <v>43.603400000000001</v>
      </c>
      <c r="S36" s="188"/>
      <c r="T36" s="131"/>
      <c r="U36" s="131"/>
      <c r="V36" s="132"/>
      <c r="W36" s="132"/>
      <c r="X36" s="132"/>
    </row>
    <row r="37" spans="1:33" s="133" customFormat="1" ht="33.6">
      <c r="A37" s="128">
        <v>5</v>
      </c>
      <c r="B37" s="134" t="s">
        <v>145</v>
      </c>
      <c r="C37" s="128" t="s">
        <v>37</v>
      </c>
      <c r="D37" s="128" t="s">
        <v>101</v>
      </c>
      <c r="E37" s="128">
        <v>8031125</v>
      </c>
      <c r="F37" s="128" t="s">
        <v>47</v>
      </c>
      <c r="G37" s="128" t="s">
        <v>146</v>
      </c>
      <c r="H37" s="130">
        <v>5500</v>
      </c>
      <c r="I37" s="130">
        <f>H37</f>
        <v>5500</v>
      </c>
      <c r="J37" s="130">
        <f>I37</f>
        <v>5500</v>
      </c>
      <c r="K37" s="130">
        <v>3400</v>
      </c>
      <c r="L37" s="130">
        <v>800</v>
      </c>
      <c r="M37" s="130"/>
      <c r="N37" s="130"/>
      <c r="O37" s="130">
        <f t="shared" si="9"/>
        <v>800</v>
      </c>
      <c r="P37" s="137">
        <f t="shared" si="10"/>
        <v>4200</v>
      </c>
      <c r="Q37" s="137">
        <f t="shared" si="11"/>
        <v>1300</v>
      </c>
      <c r="R37" s="130">
        <f>282.078348+295.787032+85.046+54.2625</f>
        <v>717.17388000000005</v>
      </c>
      <c r="S37" s="188"/>
      <c r="T37" s="131"/>
      <c r="U37" s="131"/>
      <c r="V37" s="132"/>
    </row>
    <row r="38" spans="1:33" s="133" customFormat="1" ht="33.6">
      <c r="A38" s="128">
        <v>6</v>
      </c>
      <c r="B38" s="134" t="s">
        <v>150</v>
      </c>
      <c r="C38" s="128" t="s">
        <v>37</v>
      </c>
      <c r="D38" s="128" t="s">
        <v>101</v>
      </c>
      <c r="E38" s="128">
        <v>8075185</v>
      </c>
      <c r="F38" s="128" t="s">
        <v>55</v>
      </c>
      <c r="G38" s="128" t="s">
        <v>152</v>
      </c>
      <c r="H38" s="130">
        <v>4500</v>
      </c>
      <c r="I38" s="130">
        <v>4500</v>
      </c>
      <c r="J38" s="130">
        <v>4500</v>
      </c>
      <c r="K38" s="130">
        <v>2200</v>
      </c>
      <c r="L38" s="130">
        <v>500</v>
      </c>
      <c r="M38" s="130">
        <v>500.614958</v>
      </c>
      <c r="N38" s="130"/>
      <c r="O38" s="130">
        <f t="shared" si="9"/>
        <v>1000.614958</v>
      </c>
      <c r="P38" s="137">
        <f t="shared" si="10"/>
        <v>3200.6149580000001</v>
      </c>
      <c r="Q38" s="137">
        <f t="shared" si="11"/>
        <v>1299.3850419999999</v>
      </c>
      <c r="R38" s="130">
        <f>300+73.300958+126.699</f>
        <v>499.99995799999999</v>
      </c>
      <c r="S38" s="188" t="s">
        <v>203</v>
      </c>
      <c r="T38" s="131"/>
      <c r="U38" s="131"/>
      <c r="V38" s="132"/>
    </row>
    <row r="39" spans="1:33" s="133" customFormat="1" ht="50.4">
      <c r="A39" s="128">
        <v>7</v>
      </c>
      <c r="B39" s="134" t="s">
        <v>151</v>
      </c>
      <c r="C39" s="128" t="s">
        <v>37</v>
      </c>
      <c r="D39" s="128" t="s">
        <v>101</v>
      </c>
      <c r="E39" s="128">
        <v>8063674</v>
      </c>
      <c r="F39" s="128" t="s">
        <v>74</v>
      </c>
      <c r="G39" s="128" t="s">
        <v>153</v>
      </c>
      <c r="H39" s="130">
        <v>1134.1959999999999</v>
      </c>
      <c r="I39" s="130">
        <v>872.19600000000003</v>
      </c>
      <c r="J39" s="130">
        <v>872</v>
      </c>
      <c r="K39" s="130">
        <v>708.6</v>
      </c>
      <c r="L39" s="130">
        <v>143.0806</v>
      </c>
      <c r="M39" s="130"/>
      <c r="N39" s="130">
        <v>68.258600000000001</v>
      </c>
      <c r="O39" s="130">
        <f t="shared" si="9"/>
        <v>74.822000000000003</v>
      </c>
      <c r="P39" s="137">
        <f t="shared" si="10"/>
        <v>783.42200000000003</v>
      </c>
      <c r="Q39" s="137">
        <f t="shared" si="11"/>
        <v>88.577999999999975</v>
      </c>
      <c r="R39" s="130">
        <v>4.8220000000000001</v>
      </c>
      <c r="S39" s="188" t="s">
        <v>208</v>
      </c>
      <c r="T39" s="131"/>
      <c r="U39" s="131"/>
      <c r="V39" s="132"/>
      <c r="W39" s="132"/>
      <c r="X39" s="132"/>
    </row>
    <row r="40" spans="1:33" s="133" customFormat="1" ht="33.6">
      <c r="A40" s="128">
        <v>8</v>
      </c>
      <c r="B40" s="134" t="s">
        <v>154</v>
      </c>
      <c r="C40" s="128" t="s">
        <v>37</v>
      </c>
      <c r="D40" s="128" t="s">
        <v>101</v>
      </c>
      <c r="E40" s="128">
        <v>8075185</v>
      </c>
      <c r="F40" s="128" t="s">
        <v>55</v>
      </c>
      <c r="G40" s="128" t="s">
        <v>155</v>
      </c>
      <c r="H40" s="130">
        <v>7231.9759999999997</v>
      </c>
      <c r="I40" s="130">
        <f>H40</f>
        <v>7231.9759999999997</v>
      </c>
      <c r="J40" s="130">
        <f>I40</f>
        <v>7231.9759999999997</v>
      </c>
      <c r="K40" s="130">
        <v>2500</v>
      </c>
      <c r="L40" s="130">
        <v>700</v>
      </c>
      <c r="M40" s="130">
        <v>500</v>
      </c>
      <c r="N40" s="130"/>
      <c r="O40" s="130">
        <f t="shared" si="9"/>
        <v>1200</v>
      </c>
      <c r="P40" s="137">
        <f t="shared" si="10"/>
        <v>3700</v>
      </c>
      <c r="Q40" s="137">
        <f t="shared" si="11"/>
        <v>3531.9759999999997</v>
      </c>
      <c r="R40" s="130">
        <f>484.091+73.909</f>
        <v>558</v>
      </c>
      <c r="S40" s="188" t="s">
        <v>203</v>
      </c>
      <c r="T40" s="131"/>
      <c r="U40" s="131"/>
      <c r="V40" s="132"/>
    </row>
    <row r="41" spans="1:33" s="133" customFormat="1" ht="33.6">
      <c r="A41" s="128">
        <v>9</v>
      </c>
      <c r="B41" s="134" t="s">
        <v>156</v>
      </c>
      <c r="C41" s="128" t="s">
        <v>37</v>
      </c>
      <c r="D41" s="128" t="s">
        <v>101</v>
      </c>
      <c r="E41" s="128">
        <v>8111300</v>
      </c>
      <c r="F41" s="128" t="s">
        <v>74</v>
      </c>
      <c r="G41" s="128" t="s">
        <v>157</v>
      </c>
      <c r="H41" s="130">
        <v>8988.1190000000006</v>
      </c>
      <c r="I41" s="130">
        <f>H41</f>
        <v>8988.1190000000006</v>
      </c>
      <c r="J41" s="130">
        <v>8000</v>
      </c>
      <c r="K41" s="130">
        <v>4000</v>
      </c>
      <c r="L41" s="130">
        <v>1000</v>
      </c>
      <c r="M41" s="130"/>
      <c r="N41" s="130"/>
      <c r="O41" s="130">
        <f t="shared" si="9"/>
        <v>1000</v>
      </c>
      <c r="P41" s="137">
        <f t="shared" si="10"/>
        <v>5000</v>
      </c>
      <c r="Q41" s="137">
        <f t="shared" si="11"/>
        <v>3000</v>
      </c>
      <c r="R41" s="130"/>
      <c r="S41" s="188" t="s">
        <v>203</v>
      </c>
      <c r="T41" s="131"/>
      <c r="U41" s="131"/>
      <c r="V41" s="132"/>
    </row>
    <row r="42" spans="1:33" s="139" customFormat="1" ht="16.8">
      <c r="A42" s="135" t="s">
        <v>17</v>
      </c>
      <c r="B42" s="136" t="s">
        <v>69</v>
      </c>
      <c r="C42" s="135"/>
      <c r="D42" s="128"/>
      <c r="E42" s="135"/>
      <c r="F42" s="135"/>
      <c r="G42" s="135"/>
      <c r="H42" s="137"/>
      <c r="I42" s="137"/>
      <c r="J42" s="137"/>
      <c r="K42" s="137"/>
      <c r="L42" s="137"/>
      <c r="M42" s="137"/>
      <c r="N42" s="137"/>
      <c r="O42" s="130">
        <f t="shared" si="9"/>
        <v>0</v>
      </c>
      <c r="P42" s="137">
        <f t="shared" si="10"/>
        <v>0</v>
      </c>
      <c r="Q42" s="137">
        <f t="shared" si="11"/>
        <v>0</v>
      </c>
      <c r="R42" s="137"/>
      <c r="S42" s="188"/>
      <c r="T42" s="131"/>
      <c r="U42" s="131"/>
      <c r="V42" s="138"/>
    </row>
    <row r="43" spans="1:33" s="145" customFormat="1" ht="16.8">
      <c r="A43" s="135" t="s">
        <v>2</v>
      </c>
      <c r="B43" s="136" t="s">
        <v>192</v>
      </c>
      <c r="C43" s="135"/>
      <c r="D43" s="128"/>
      <c r="E43" s="135"/>
      <c r="F43" s="135"/>
      <c r="G43" s="135"/>
      <c r="H43" s="137">
        <f t="shared" ref="H43:R43" si="14">H44+H52+H53</f>
        <v>8627.5450000000001</v>
      </c>
      <c r="I43" s="137">
        <f t="shared" si="14"/>
        <v>6760.5450000000001</v>
      </c>
      <c r="J43" s="137">
        <f t="shared" si="14"/>
        <v>5194</v>
      </c>
      <c r="K43" s="137">
        <f t="shared" si="14"/>
        <v>1639</v>
      </c>
      <c r="L43" s="137">
        <f t="shared" si="14"/>
        <v>755.6644</v>
      </c>
      <c r="M43" s="137">
        <f t="shared" si="14"/>
        <v>626</v>
      </c>
      <c r="N43" s="137">
        <f t="shared" si="14"/>
        <v>155.6644</v>
      </c>
      <c r="O43" s="137">
        <f t="shared" si="14"/>
        <v>1226</v>
      </c>
      <c r="P43" s="137">
        <f t="shared" si="10"/>
        <v>2865</v>
      </c>
      <c r="Q43" s="137">
        <f t="shared" si="11"/>
        <v>2329</v>
      </c>
      <c r="R43" s="137">
        <f t="shared" si="14"/>
        <v>100</v>
      </c>
      <c r="S43" s="188"/>
      <c r="T43" s="131"/>
      <c r="U43" s="131"/>
      <c r="V43" s="42"/>
      <c r="Z43" s="137">
        <f>SUBTOTAL(109,(Z44:Z92))</f>
        <v>10000</v>
      </c>
    </row>
    <row r="44" spans="1:33" s="145" customFormat="1" ht="16.8">
      <c r="A44" s="135" t="s">
        <v>3</v>
      </c>
      <c r="B44" s="136" t="s">
        <v>46</v>
      </c>
      <c r="C44" s="135"/>
      <c r="D44" s="128"/>
      <c r="E44" s="135"/>
      <c r="F44" s="135"/>
      <c r="G44" s="135"/>
      <c r="H44" s="137">
        <f>SUBTOTAL(109,(H45:H51))</f>
        <v>8627.5450000000001</v>
      </c>
      <c r="I44" s="137">
        <f t="shared" ref="I44:R44" si="15">SUBTOTAL(109,(I45:I51))</f>
        <v>6760.5450000000001</v>
      </c>
      <c r="J44" s="137">
        <f t="shared" si="15"/>
        <v>5194</v>
      </c>
      <c r="K44" s="137">
        <f t="shared" si="15"/>
        <v>1639</v>
      </c>
      <c r="L44" s="137">
        <f t="shared" si="15"/>
        <v>755.6644</v>
      </c>
      <c r="M44" s="137">
        <f t="shared" si="15"/>
        <v>626</v>
      </c>
      <c r="N44" s="137">
        <f t="shared" si="15"/>
        <v>155.6644</v>
      </c>
      <c r="O44" s="137">
        <f t="shared" si="15"/>
        <v>1226</v>
      </c>
      <c r="P44" s="137">
        <f t="shared" si="15"/>
        <v>1989</v>
      </c>
      <c r="Q44" s="137">
        <f t="shared" si="15"/>
        <v>2081</v>
      </c>
      <c r="R44" s="137">
        <f t="shared" si="15"/>
        <v>100</v>
      </c>
      <c r="S44" s="188">
        <f>SUBTOTAL(109,(S45:S53))</f>
        <v>0</v>
      </c>
      <c r="T44" s="131"/>
      <c r="U44" s="131"/>
      <c r="V44" s="42"/>
      <c r="Z44" s="145">
        <f>SUM(AF45:AF53)</f>
        <v>0</v>
      </c>
      <c r="AE44" s="42"/>
      <c r="AG44" s="145" t="e">
        <f>O44/AE44*100</f>
        <v>#DIV/0!</v>
      </c>
    </row>
    <row r="45" spans="1:33" ht="33.6">
      <c r="A45" s="128">
        <v>1</v>
      </c>
      <c r="B45" s="140" t="s">
        <v>52</v>
      </c>
      <c r="C45" s="146" t="s">
        <v>59</v>
      </c>
      <c r="D45" s="128" t="s">
        <v>99</v>
      </c>
      <c r="E45" s="147" t="s">
        <v>60</v>
      </c>
      <c r="F45" s="142" t="s">
        <v>55</v>
      </c>
      <c r="G45" s="148" t="s">
        <v>63</v>
      </c>
      <c r="H45" s="149">
        <v>1400</v>
      </c>
      <c r="I45" s="150">
        <f t="shared" ref="I45:J47" si="16">H45</f>
        <v>1400</v>
      </c>
      <c r="J45" s="151">
        <f t="shared" si="16"/>
        <v>1400</v>
      </c>
      <c r="K45" s="151">
        <v>295</v>
      </c>
      <c r="L45" s="151">
        <v>250</v>
      </c>
      <c r="M45" s="151">
        <f>150</f>
        <v>150</v>
      </c>
      <c r="N45" s="151"/>
      <c r="O45" s="130">
        <f t="shared" si="9"/>
        <v>400</v>
      </c>
      <c r="P45" s="137">
        <f t="shared" si="10"/>
        <v>695</v>
      </c>
      <c r="Q45" s="137">
        <f t="shared" si="11"/>
        <v>705</v>
      </c>
      <c r="R45" s="151"/>
      <c r="S45" s="152"/>
      <c r="T45" s="131"/>
      <c r="U45" s="51"/>
      <c r="AC45" s="45"/>
      <c r="AE45" s="42"/>
    </row>
    <row r="46" spans="1:33" ht="33.6">
      <c r="A46" s="128">
        <v>2</v>
      </c>
      <c r="B46" s="140" t="s">
        <v>53</v>
      </c>
      <c r="C46" s="146" t="s">
        <v>59</v>
      </c>
      <c r="D46" s="128" t="s">
        <v>99</v>
      </c>
      <c r="E46" s="147" t="s">
        <v>61</v>
      </c>
      <c r="F46" s="142" t="s">
        <v>55</v>
      </c>
      <c r="G46" s="148" t="s">
        <v>64</v>
      </c>
      <c r="H46" s="149">
        <v>1300</v>
      </c>
      <c r="I46" s="150">
        <f t="shared" si="16"/>
        <v>1300</v>
      </c>
      <c r="J46" s="151">
        <f t="shared" si="16"/>
        <v>1300</v>
      </c>
      <c r="K46" s="151">
        <v>255</v>
      </c>
      <c r="L46" s="151">
        <v>200</v>
      </c>
      <c r="M46" s="151">
        <f>150</f>
        <v>150</v>
      </c>
      <c r="N46" s="151"/>
      <c r="O46" s="130">
        <f t="shared" si="9"/>
        <v>350</v>
      </c>
      <c r="P46" s="137">
        <f t="shared" si="10"/>
        <v>605</v>
      </c>
      <c r="Q46" s="137">
        <f t="shared" si="11"/>
        <v>695</v>
      </c>
      <c r="R46" s="151"/>
      <c r="S46" s="152"/>
      <c r="T46" s="131"/>
      <c r="U46" s="51"/>
      <c r="AE46" s="42"/>
    </row>
    <row r="47" spans="1:33" ht="33.6">
      <c r="A47" s="128">
        <v>3</v>
      </c>
      <c r="B47" s="140" t="s">
        <v>54</v>
      </c>
      <c r="C47" s="146" t="s">
        <v>59</v>
      </c>
      <c r="D47" s="128" t="s">
        <v>99</v>
      </c>
      <c r="E47" s="147" t="s">
        <v>62</v>
      </c>
      <c r="F47" s="142" t="s">
        <v>55</v>
      </c>
      <c r="G47" s="148" t="s">
        <v>65</v>
      </c>
      <c r="H47" s="149">
        <v>1200</v>
      </c>
      <c r="I47" s="150">
        <f t="shared" si="16"/>
        <v>1200</v>
      </c>
      <c r="J47" s="151">
        <f t="shared" si="16"/>
        <v>1200</v>
      </c>
      <c r="K47" s="151">
        <v>352</v>
      </c>
      <c r="L47" s="151">
        <v>150</v>
      </c>
      <c r="M47" s="151">
        <f>150</f>
        <v>150</v>
      </c>
      <c r="N47" s="151"/>
      <c r="O47" s="130">
        <f t="shared" si="9"/>
        <v>300</v>
      </c>
      <c r="P47" s="137">
        <f t="shared" si="10"/>
        <v>652</v>
      </c>
      <c r="Q47" s="137">
        <f t="shared" si="11"/>
        <v>548</v>
      </c>
      <c r="R47" s="151">
        <v>100</v>
      </c>
      <c r="S47" s="152"/>
      <c r="T47" s="131"/>
      <c r="U47" s="51"/>
      <c r="AE47" s="42"/>
    </row>
    <row r="48" spans="1:33" ht="33.6">
      <c r="A48" s="128">
        <v>4</v>
      </c>
      <c r="B48" s="140" t="s">
        <v>262</v>
      </c>
      <c r="C48" s="146" t="s">
        <v>59</v>
      </c>
      <c r="D48" s="128" t="s">
        <v>99</v>
      </c>
      <c r="E48" s="147">
        <v>7806200</v>
      </c>
      <c r="F48" s="142" t="s">
        <v>170</v>
      </c>
      <c r="G48" s="148" t="s">
        <v>263</v>
      </c>
      <c r="H48" s="149">
        <v>1124</v>
      </c>
      <c r="I48" s="150">
        <v>1124</v>
      </c>
      <c r="J48" s="151">
        <f>I48</f>
        <v>1124</v>
      </c>
      <c r="K48" s="151">
        <v>700</v>
      </c>
      <c r="L48" s="151">
        <v>0</v>
      </c>
      <c r="M48" s="151">
        <v>176</v>
      </c>
      <c r="N48" s="151"/>
      <c r="O48" s="130">
        <f t="shared" si="9"/>
        <v>176</v>
      </c>
      <c r="P48" s="137"/>
      <c r="Q48" s="137"/>
      <c r="R48" s="151"/>
      <c r="S48" s="152"/>
      <c r="T48" s="131"/>
      <c r="U48" s="51"/>
      <c r="AE48" s="42"/>
    </row>
    <row r="49" spans="1:33" ht="33.6">
      <c r="A49" s="128">
        <v>5</v>
      </c>
      <c r="B49" s="140" t="s">
        <v>115</v>
      </c>
      <c r="C49" s="146" t="s">
        <v>59</v>
      </c>
      <c r="D49" s="128" t="s">
        <v>101</v>
      </c>
      <c r="E49" s="147">
        <v>7476671</v>
      </c>
      <c r="F49" s="142" t="s">
        <v>103</v>
      </c>
      <c r="G49" s="148" t="s">
        <v>116</v>
      </c>
      <c r="H49" s="149">
        <v>956.55200000000002</v>
      </c>
      <c r="I49" s="150">
        <f>H49</f>
        <v>956.55200000000002</v>
      </c>
      <c r="J49" s="151">
        <v>5</v>
      </c>
      <c r="K49" s="151">
        <v>5</v>
      </c>
      <c r="L49" s="151">
        <v>4.5974000000000004</v>
      </c>
      <c r="M49" s="151"/>
      <c r="N49" s="151">
        <f>L49</f>
        <v>4.5974000000000004</v>
      </c>
      <c r="O49" s="130">
        <f t="shared" si="9"/>
        <v>0</v>
      </c>
      <c r="P49" s="137">
        <f t="shared" si="10"/>
        <v>5</v>
      </c>
      <c r="Q49" s="137">
        <f t="shared" si="11"/>
        <v>0</v>
      </c>
      <c r="R49" s="151"/>
      <c r="S49" s="152" t="s">
        <v>204</v>
      </c>
      <c r="T49" s="131"/>
      <c r="U49" s="51"/>
      <c r="AE49" s="42"/>
    </row>
    <row r="50" spans="1:33" ht="33.6">
      <c r="A50" s="128">
        <v>6</v>
      </c>
      <c r="B50" s="140" t="s">
        <v>132</v>
      </c>
      <c r="C50" s="146" t="s">
        <v>59</v>
      </c>
      <c r="D50" s="128" t="s">
        <v>101</v>
      </c>
      <c r="E50" s="147">
        <v>7690374</v>
      </c>
      <c r="F50" s="142" t="s">
        <v>38</v>
      </c>
      <c r="G50" s="148" t="s">
        <v>133</v>
      </c>
      <c r="H50" s="149">
        <v>946.99300000000005</v>
      </c>
      <c r="I50" s="150">
        <v>646.99300000000005</v>
      </c>
      <c r="J50" s="151">
        <v>32</v>
      </c>
      <c r="K50" s="151">
        <v>32</v>
      </c>
      <c r="L50" s="151">
        <v>32.271000000000001</v>
      </c>
      <c r="M50" s="151"/>
      <c r="N50" s="151">
        <f>L50</f>
        <v>32.271000000000001</v>
      </c>
      <c r="O50" s="130">
        <f t="shared" si="9"/>
        <v>0</v>
      </c>
      <c r="P50" s="137">
        <f t="shared" si="10"/>
        <v>32</v>
      </c>
      <c r="Q50" s="137">
        <f t="shared" si="11"/>
        <v>0</v>
      </c>
      <c r="R50" s="151"/>
      <c r="S50" s="152" t="s">
        <v>204</v>
      </c>
      <c r="T50" s="131"/>
      <c r="U50" s="51"/>
      <c r="AE50" s="42"/>
    </row>
    <row r="51" spans="1:33" ht="33.6">
      <c r="A51" s="128">
        <v>7</v>
      </c>
      <c r="B51" s="140" t="s">
        <v>144</v>
      </c>
      <c r="C51" s="146" t="s">
        <v>59</v>
      </c>
      <c r="D51" s="128" t="s">
        <v>101</v>
      </c>
      <c r="E51" s="147">
        <v>8030614</v>
      </c>
      <c r="F51" s="142" t="s">
        <v>72</v>
      </c>
      <c r="G51" s="148" t="s">
        <v>177</v>
      </c>
      <c r="H51" s="149">
        <v>1700</v>
      </c>
      <c r="I51" s="150">
        <v>133</v>
      </c>
      <c r="J51" s="151">
        <v>133</v>
      </c>
      <c r="K51" s="185" t="s">
        <v>43</v>
      </c>
      <c r="L51" s="151">
        <v>118.79600000000001</v>
      </c>
      <c r="M51" s="151"/>
      <c r="N51" s="151">
        <v>118.79600000000001</v>
      </c>
      <c r="O51" s="130">
        <f t="shared" si="9"/>
        <v>0</v>
      </c>
      <c r="P51" s="137">
        <f t="shared" si="10"/>
        <v>0</v>
      </c>
      <c r="Q51" s="137">
        <f t="shared" si="11"/>
        <v>133</v>
      </c>
      <c r="R51" s="151"/>
      <c r="S51" s="152" t="s">
        <v>206</v>
      </c>
      <c r="T51" s="131"/>
      <c r="U51" s="51"/>
      <c r="AE51" s="42"/>
    </row>
    <row r="52" spans="1:33" s="162" customFormat="1" ht="16.8">
      <c r="A52" s="153" t="s">
        <v>4</v>
      </c>
      <c r="B52" s="154" t="s">
        <v>70</v>
      </c>
      <c r="C52" s="155"/>
      <c r="D52" s="128"/>
      <c r="E52" s="155"/>
      <c r="F52" s="156"/>
      <c r="G52" s="156"/>
      <c r="H52" s="157"/>
      <c r="I52" s="158"/>
      <c r="J52" s="157"/>
      <c r="K52" s="157"/>
      <c r="L52" s="157"/>
      <c r="M52" s="157"/>
      <c r="N52" s="157"/>
      <c r="O52" s="130">
        <f t="shared" si="9"/>
        <v>0</v>
      </c>
      <c r="P52" s="137">
        <f t="shared" si="10"/>
        <v>0</v>
      </c>
      <c r="Q52" s="137">
        <f t="shared" si="11"/>
        <v>0</v>
      </c>
      <c r="R52" s="157"/>
      <c r="S52" s="159"/>
      <c r="T52" s="131"/>
      <c r="U52" s="160"/>
      <c r="V52" s="161"/>
      <c r="AE52" s="42"/>
      <c r="AG52" s="162" t="e">
        <f>O52/AE52*100</f>
        <v>#DIV/0!</v>
      </c>
    </row>
    <row r="53" spans="1:33" s="162" customFormat="1" ht="16.8">
      <c r="A53" s="153" t="s">
        <v>17</v>
      </c>
      <c r="B53" s="154" t="s">
        <v>69</v>
      </c>
      <c r="C53" s="155"/>
      <c r="D53" s="128"/>
      <c r="E53" s="163"/>
      <c r="F53" s="156"/>
      <c r="G53" s="156"/>
      <c r="H53" s="157"/>
      <c r="I53" s="158"/>
      <c r="J53" s="157"/>
      <c r="K53" s="157"/>
      <c r="L53" s="157"/>
      <c r="M53" s="157"/>
      <c r="N53" s="157"/>
      <c r="O53" s="130">
        <f t="shared" si="9"/>
        <v>0</v>
      </c>
      <c r="P53" s="137">
        <f t="shared" si="10"/>
        <v>0</v>
      </c>
      <c r="Q53" s="137">
        <f t="shared" si="11"/>
        <v>0</v>
      </c>
      <c r="R53" s="157"/>
      <c r="S53" s="159"/>
      <c r="T53" s="131"/>
      <c r="U53" s="160"/>
      <c r="V53" s="161"/>
      <c r="AE53" s="42"/>
      <c r="AG53" s="162" t="e">
        <f>O53/AE53*100</f>
        <v>#DIV/0!</v>
      </c>
    </row>
    <row r="54" spans="1:33" s="162" customFormat="1" ht="16.8">
      <c r="A54" s="153" t="s">
        <v>21</v>
      </c>
      <c r="B54" s="164" t="s">
        <v>20</v>
      </c>
      <c r="C54" s="153"/>
      <c r="D54" s="128"/>
      <c r="E54" s="163"/>
      <c r="F54" s="165"/>
      <c r="G54" s="165"/>
      <c r="H54" s="137">
        <f t="shared" ref="H54:N54" si="17">H55+H66+H69</f>
        <v>36693.262000000002</v>
      </c>
      <c r="I54" s="137">
        <f t="shared" si="17"/>
        <v>12097.401</v>
      </c>
      <c r="J54" s="137">
        <f t="shared" si="17"/>
        <v>10440</v>
      </c>
      <c r="K54" s="137">
        <f t="shared" si="17"/>
        <v>2298</v>
      </c>
      <c r="L54" s="137">
        <f t="shared" si="17"/>
        <v>1282.9929999999999</v>
      </c>
      <c r="M54" s="137">
        <f t="shared" si="17"/>
        <v>1820.5</v>
      </c>
      <c r="N54" s="137">
        <f t="shared" si="17"/>
        <v>52.732999999999997</v>
      </c>
      <c r="O54" s="137">
        <f t="shared" si="9"/>
        <v>3050.7599999999998</v>
      </c>
      <c r="P54" s="137">
        <f t="shared" si="10"/>
        <v>5348.76</v>
      </c>
      <c r="Q54" s="137">
        <f t="shared" si="11"/>
        <v>5091.24</v>
      </c>
      <c r="R54" s="137">
        <f>R55+R66+R69</f>
        <v>95.26</v>
      </c>
      <c r="S54" s="227"/>
      <c r="T54" s="131"/>
      <c r="U54" s="166"/>
      <c r="V54" s="161"/>
      <c r="Z54" s="167">
        <f>SUM(AF55:AF69)</f>
        <v>0</v>
      </c>
      <c r="AE54" s="42"/>
      <c r="AF54" s="168"/>
      <c r="AG54" s="41" t="e">
        <f>O54/AE54*100</f>
        <v>#DIV/0!</v>
      </c>
    </row>
    <row r="55" spans="1:33" s="162" customFormat="1" ht="16.8">
      <c r="A55" s="153" t="s">
        <v>3</v>
      </c>
      <c r="B55" s="154" t="s">
        <v>46</v>
      </c>
      <c r="C55" s="155"/>
      <c r="D55" s="128"/>
      <c r="E55" s="155"/>
      <c r="F55" s="156"/>
      <c r="G55" s="156"/>
      <c r="H55" s="157">
        <f>SUM(H56:H65)</f>
        <v>21493.262000000002</v>
      </c>
      <c r="I55" s="157">
        <f t="shared" ref="I55:N55" si="18">SUM(I56:I65)</f>
        <v>4097.4009999999998</v>
      </c>
      <c r="J55" s="157">
        <f t="shared" si="18"/>
        <v>2440</v>
      </c>
      <c r="K55" s="157">
        <f t="shared" si="18"/>
        <v>1028</v>
      </c>
      <c r="L55" s="157">
        <f t="shared" si="18"/>
        <v>182.99299999999999</v>
      </c>
      <c r="M55" s="157">
        <f t="shared" si="18"/>
        <v>820.5</v>
      </c>
      <c r="N55" s="157">
        <f t="shared" si="18"/>
        <v>52.732999999999997</v>
      </c>
      <c r="O55" s="137">
        <f t="shared" si="9"/>
        <v>950.76</v>
      </c>
      <c r="P55" s="137">
        <f t="shared" si="10"/>
        <v>1978.76</v>
      </c>
      <c r="Q55" s="137">
        <f t="shared" si="11"/>
        <v>461.24</v>
      </c>
      <c r="R55" s="157">
        <f>SUM(R56:R65)</f>
        <v>95.26</v>
      </c>
      <c r="S55" s="159"/>
      <c r="T55" s="131"/>
      <c r="U55" s="160"/>
      <c r="V55" s="161"/>
      <c r="AE55" s="42"/>
      <c r="AG55" s="162" t="e">
        <f>O55/AE55*100</f>
        <v>#DIV/0!</v>
      </c>
    </row>
    <row r="56" spans="1:33" ht="33.6">
      <c r="A56" s="141">
        <v>1</v>
      </c>
      <c r="B56" s="169" t="s">
        <v>56</v>
      </c>
      <c r="C56" s="146" t="s">
        <v>58</v>
      </c>
      <c r="D56" s="128" t="s">
        <v>99</v>
      </c>
      <c r="E56" s="146">
        <v>7818240</v>
      </c>
      <c r="F56" s="65" t="s">
        <v>41</v>
      </c>
      <c r="G56" s="65" t="s">
        <v>89</v>
      </c>
      <c r="H56" s="151">
        <v>1133</v>
      </c>
      <c r="I56" s="150">
        <v>1133</v>
      </c>
      <c r="J56" s="151">
        <v>633</v>
      </c>
      <c r="K56" s="151">
        <v>628</v>
      </c>
      <c r="L56" s="151">
        <v>3.7530000000000001</v>
      </c>
      <c r="M56" s="151">
        <v>0</v>
      </c>
      <c r="N56" s="151">
        <v>0</v>
      </c>
      <c r="O56" s="130">
        <f t="shared" si="9"/>
        <v>3.7530000000000001</v>
      </c>
      <c r="P56" s="137">
        <f t="shared" si="10"/>
        <v>631.75300000000004</v>
      </c>
      <c r="Q56" s="137">
        <f t="shared" si="11"/>
        <v>1.2469999999999573</v>
      </c>
      <c r="R56" s="151">
        <v>3.7530000000000001</v>
      </c>
      <c r="S56" s="152"/>
      <c r="T56" s="131"/>
      <c r="U56" s="51"/>
      <c r="AE56" s="42"/>
    </row>
    <row r="57" spans="1:33" ht="33.6">
      <c r="A57" s="141">
        <v>2</v>
      </c>
      <c r="B57" s="169" t="s">
        <v>182</v>
      </c>
      <c r="C57" s="146" t="s">
        <v>58</v>
      </c>
      <c r="D57" s="128" t="s">
        <v>99</v>
      </c>
      <c r="E57" s="146">
        <v>7528553</v>
      </c>
      <c r="F57" s="65" t="s">
        <v>183</v>
      </c>
      <c r="G57" s="65" t="s">
        <v>186</v>
      </c>
      <c r="H57" s="151">
        <v>1505</v>
      </c>
      <c r="I57" s="150">
        <v>592</v>
      </c>
      <c r="J57" s="151">
        <v>200</v>
      </c>
      <c r="K57" s="185" t="s">
        <v>43</v>
      </c>
      <c r="L57" s="151"/>
      <c r="M57" s="151">
        <v>185.5</v>
      </c>
      <c r="N57" s="151"/>
      <c r="O57" s="130">
        <f t="shared" si="9"/>
        <v>185.5</v>
      </c>
      <c r="P57" s="137">
        <f t="shared" si="10"/>
        <v>185.5</v>
      </c>
      <c r="Q57" s="137">
        <f t="shared" si="11"/>
        <v>14.5</v>
      </c>
      <c r="R57" s="151"/>
      <c r="S57" s="152"/>
      <c r="T57" s="131"/>
      <c r="U57" s="51"/>
      <c r="AE57" s="42"/>
    </row>
    <row r="58" spans="1:33" ht="33.6">
      <c r="A58" s="141">
        <v>3</v>
      </c>
      <c r="B58" s="169" t="s">
        <v>264</v>
      </c>
      <c r="C58" s="146" t="s">
        <v>58</v>
      </c>
      <c r="D58" s="128" t="s">
        <v>99</v>
      </c>
      <c r="E58" s="146">
        <v>7818242</v>
      </c>
      <c r="F58" s="65" t="s">
        <v>41</v>
      </c>
      <c r="G58" s="65" t="s">
        <v>265</v>
      </c>
      <c r="H58" s="151">
        <v>1068</v>
      </c>
      <c r="I58" s="150">
        <v>1068</v>
      </c>
      <c r="J58" s="151">
        <v>668</v>
      </c>
      <c r="K58" s="185">
        <v>400</v>
      </c>
      <c r="L58" s="151">
        <v>0</v>
      </c>
      <c r="M58" s="151">
        <v>266</v>
      </c>
      <c r="N58" s="151"/>
      <c r="O58" s="130">
        <f t="shared" si="9"/>
        <v>266</v>
      </c>
      <c r="P58" s="137"/>
      <c r="Q58" s="137"/>
      <c r="R58" s="151"/>
      <c r="S58" s="152"/>
      <c r="T58" s="131"/>
      <c r="U58" s="51"/>
      <c r="AE58" s="42"/>
    </row>
    <row r="59" spans="1:33" ht="33.6">
      <c r="A59" s="141">
        <v>4</v>
      </c>
      <c r="B59" s="169" t="s">
        <v>87</v>
      </c>
      <c r="C59" s="146" t="s">
        <v>58</v>
      </c>
      <c r="D59" s="128" t="s">
        <v>100</v>
      </c>
      <c r="E59" s="146">
        <v>7950909</v>
      </c>
      <c r="F59" s="65" t="s">
        <v>88</v>
      </c>
      <c r="G59" s="65" t="s">
        <v>90</v>
      </c>
      <c r="H59" s="151">
        <v>3000</v>
      </c>
      <c r="I59" s="150">
        <v>300</v>
      </c>
      <c r="J59" s="151">
        <v>300</v>
      </c>
      <c r="K59" s="185" t="s">
        <v>43</v>
      </c>
      <c r="L59" s="151">
        <v>76.507000000000005</v>
      </c>
      <c r="M59" s="151"/>
      <c r="N59" s="151"/>
      <c r="O59" s="130">
        <f t="shared" si="9"/>
        <v>76.507000000000005</v>
      </c>
      <c r="P59" s="137">
        <f t="shared" si="10"/>
        <v>76.507000000000005</v>
      </c>
      <c r="Q59" s="137">
        <f t="shared" si="11"/>
        <v>223.49299999999999</v>
      </c>
      <c r="R59" s="151">
        <v>76.507000000000005</v>
      </c>
      <c r="S59" s="152"/>
      <c r="T59" s="131"/>
      <c r="U59" s="51"/>
      <c r="AE59" s="42"/>
    </row>
    <row r="60" spans="1:33" ht="33.6">
      <c r="A60" s="141">
        <v>5</v>
      </c>
      <c r="B60" s="169" t="s">
        <v>91</v>
      </c>
      <c r="C60" s="146" t="s">
        <v>58</v>
      </c>
      <c r="D60" s="128" t="s">
        <v>100</v>
      </c>
      <c r="E60" s="146">
        <v>8040607</v>
      </c>
      <c r="F60" s="65" t="s">
        <v>55</v>
      </c>
      <c r="G60" s="65" t="s">
        <v>92</v>
      </c>
      <c r="H60" s="151">
        <v>2230</v>
      </c>
      <c r="I60" s="150">
        <v>200</v>
      </c>
      <c r="J60" s="151">
        <v>200</v>
      </c>
      <c r="K60" s="185" t="s">
        <v>43</v>
      </c>
      <c r="L60" s="151">
        <v>50</v>
      </c>
      <c r="M60" s="151">
        <v>0</v>
      </c>
      <c r="N60" s="151">
        <v>0</v>
      </c>
      <c r="O60" s="130">
        <f t="shared" si="9"/>
        <v>50</v>
      </c>
      <c r="P60" s="137">
        <f t="shared" si="10"/>
        <v>50</v>
      </c>
      <c r="Q60" s="137">
        <f t="shared" si="11"/>
        <v>150</v>
      </c>
      <c r="R60" s="151">
        <v>15</v>
      </c>
      <c r="S60" s="152" t="s">
        <v>206</v>
      </c>
      <c r="T60" s="131"/>
      <c r="U60" s="51"/>
      <c r="AE60" s="42"/>
    </row>
    <row r="61" spans="1:33" ht="33.6">
      <c r="A61" s="141">
        <v>6</v>
      </c>
      <c r="B61" s="169" t="s">
        <v>117</v>
      </c>
      <c r="C61" s="146" t="s">
        <v>58</v>
      </c>
      <c r="D61" s="128" t="s">
        <v>101</v>
      </c>
      <c r="E61" s="146">
        <v>7146146</v>
      </c>
      <c r="F61" s="65" t="s">
        <v>119</v>
      </c>
      <c r="G61" s="65" t="s">
        <v>118</v>
      </c>
      <c r="H61" s="151">
        <v>910.39400000000001</v>
      </c>
      <c r="I61" s="150">
        <v>63.728000000000002</v>
      </c>
      <c r="J61" s="151">
        <v>53</v>
      </c>
      <c r="K61" s="185" t="s">
        <v>43</v>
      </c>
      <c r="L61" s="151">
        <v>52.732999999999997</v>
      </c>
      <c r="M61" s="151"/>
      <c r="N61" s="151">
        <f>L61</f>
        <v>52.732999999999997</v>
      </c>
      <c r="O61" s="130">
        <f t="shared" si="9"/>
        <v>0</v>
      </c>
      <c r="P61" s="137">
        <f t="shared" si="10"/>
        <v>0</v>
      </c>
      <c r="Q61" s="137">
        <f t="shared" si="11"/>
        <v>53</v>
      </c>
      <c r="R61" s="151"/>
      <c r="S61" s="152" t="s">
        <v>204</v>
      </c>
      <c r="T61" s="131"/>
      <c r="U61" s="51"/>
      <c r="AE61" s="42"/>
    </row>
    <row r="62" spans="1:33" ht="33.6">
      <c r="A62" s="141">
        <v>7</v>
      </c>
      <c r="B62" s="129" t="s">
        <v>213</v>
      </c>
      <c r="C62" s="146" t="s">
        <v>58</v>
      </c>
      <c r="D62" s="128" t="s">
        <v>102</v>
      </c>
      <c r="E62" s="200">
        <v>7470266</v>
      </c>
      <c r="F62" s="200" t="s">
        <v>103</v>
      </c>
      <c r="G62" s="128" t="s">
        <v>219</v>
      </c>
      <c r="H62" s="130">
        <v>5363.7179999999998</v>
      </c>
      <c r="I62" s="130">
        <v>123.718</v>
      </c>
      <c r="J62" s="130">
        <v>124</v>
      </c>
      <c r="K62" s="185">
        <v>0</v>
      </c>
      <c r="L62" s="179">
        <v>0</v>
      </c>
      <c r="M62" s="179">
        <v>120</v>
      </c>
      <c r="N62" s="179"/>
      <c r="O62" s="130">
        <f t="shared" si="9"/>
        <v>120</v>
      </c>
      <c r="P62" s="137">
        <f t="shared" si="10"/>
        <v>120</v>
      </c>
      <c r="Q62" s="137">
        <f t="shared" si="11"/>
        <v>4</v>
      </c>
      <c r="R62" s="179"/>
      <c r="S62" s="152"/>
      <c r="T62" s="131"/>
      <c r="U62" s="51"/>
      <c r="AE62" s="42"/>
    </row>
    <row r="63" spans="1:33" ht="33.6">
      <c r="A63" s="141">
        <v>8</v>
      </c>
      <c r="B63" s="129" t="s">
        <v>214</v>
      </c>
      <c r="C63" s="146" t="s">
        <v>58</v>
      </c>
      <c r="D63" s="128" t="s">
        <v>102</v>
      </c>
      <c r="E63" s="200"/>
      <c r="F63" s="200" t="s">
        <v>216</v>
      </c>
      <c r="G63" s="128" t="s">
        <v>220</v>
      </c>
      <c r="H63" s="130">
        <v>1157</v>
      </c>
      <c r="I63" s="130">
        <v>72</v>
      </c>
      <c r="J63" s="130">
        <v>72</v>
      </c>
      <c r="K63" s="185">
        <v>0</v>
      </c>
      <c r="L63" s="179">
        <v>0</v>
      </c>
      <c r="M63" s="179">
        <v>72</v>
      </c>
      <c r="N63" s="179"/>
      <c r="O63" s="130">
        <f t="shared" si="9"/>
        <v>72</v>
      </c>
      <c r="P63" s="137">
        <f t="shared" si="10"/>
        <v>72</v>
      </c>
      <c r="Q63" s="137">
        <f t="shared" si="11"/>
        <v>0</v>
      </c>
      <c r="R63" s="179"/>
      <c r="S63" s="152"/>
      <c r="T63" s="131"/>
      <c r="U63" s="51"/>
      <c r="AE63" s="42"/>
    </row>
    <row r="64" spans="1:33" ht="33.6">
      <c r="A64" s="141">
        <v>9</v>
      </c>
      <c r="B64" s="129" t="s">
        <v>215</v>
      </c>
      <c r="C64" s="146" t="s">
        <v>58</v>
      </c>
      <c r="D64" s="128" t="s">
        <v>102</v>
      </c>
      <c r="E64" s="200">
        <v>7285686</v>
      </c>
      <c r="F64" s="200" t="s">
        <v>217</v>
      </c>
      <c r="G64" s="128" t="s">
        <v>221</v>
      </c>
      <c r="H64" s="130">
        <v>1826.15</v>
      </c>
      <c r="I64" s="130">
        <v>365.23</v>
      </c>
      <c r="J64" s="130">
        <v>133</v>
      </c>
      <c r="K64" s="185">
        <v>0</v>
      </c>
      <c r="L64" s="179">
        <v>0</v>
      </c>
      <c r="M64" s="179">
        <v>120</v>
      </c>
      <c r="N64" s="179"/>
      <c r="O64" s="130">
        <f t="shared" si="9"/>
        <v>120</v>
      </c>
      <c r="P64" s="137">
        <f t="shared" si="10"/>
        <v>120</v>
      </c>
      <c r="Q64" s="137">
        <f t="shared" si="11"/>
        <v>13</v>
      </c>
      <c r="R64" s="179"/>
      <c r="S64" s="152"/>
      <c r="T64" s="131"/>
      <c r="U64" s="51"/>
      <c r="AE64" s="42"/>
    </row>
    <row r="65" spans="1:33" ht="33.6">
      <c r="A65" s="141">
        <v>10</v>
      </c>
      <c r="B65" s="129" t="s">
        <v>230</v>
      </c>
      <c r="C65" s="146" t="s">
        <v>58</v>
      </c>
      <c r="D65" s="128" t="s">
        <v>102</v>
      </c>
      <c r="E65" s="200">
        <v>7635913</v>
      </c>
      <c r="F65" s="200" t="s">
        <v>218</v>
      </c>
      <c r="G65" s="128" t="s">
        <v>231</v>
      </c>
      <c r="H65" s="130">
        <v>3300</v>
      </c>
      <c r="I65" s="130">
        <v>179.72499999999999</v>
      </c>
      <c r="J65" s="130">
        <v>57</v>
      </c>
      <c r="K65" s="185">
        <v>0</v>
      </c>
      <c r="L65" s="179">
        <v>0</v>
      </c>
      <c r="M65" s="179">
        <v>57</v>
      </c>
      <c r="N65" s="179"/>
      <c r="O65" s="130">
        <f t="shared" si="9"/>
        <v>57</v>
      </c>
      <c r="P65" s="137">
        <f t="shared" si="10"/>
        <v>57</v>
      </c>
      <c r="Q65" s="137">
        <f t="shared" si="11"/>
        <v>0</v>
      </c>
      <c r="R65" s="179"/>
      <c r="S65" s="152"/>
      <c r="T65" s="131"/>
      <c r="U65" s="51"/>
      <c r="AE65" s="42"/>
    </row>
    <row r="66" spans="1:33" s="162" customFormat="1" ht="16.8">
      <c r="A66" s="153" t="s">
        <v>4</v>
      </c>
      <c r="B66" s="154" t="s">
        <v>70</v>
      </c>
      <c r="C66" s="155"/>
      <c r="D66" s="128"/>
      <c r="E66" s="155"/>
      <c r="F66" s="156"/>
      <c r="G66" s="156"/>
      <c r="H66" s="157">
        <f>SUM(H67:H68)</f>
        <v>15200</v>
      </c>
      <c r="I66" s="157">
        <f t="shared" ref="I66:R66" si="19">SUM(I67:I68)</f>
        <v>8000</v>
      </c>
      <c r="J66" s="157">
        <f t="shared" si="19"/>
        <v>8000</v>
      </c>
      <c r="K66" s="157">
        <f t="shared" si="19"/>
        <v>1270</v>
      </c>
      <c r="L66" s="157">
        <f t="shared" si="19"/>
        <v>1100</v>
      </c>
      <c r="M66" s="157">
        <f t="shared" si="19"/>
        <v>1000</v>
      </c>
      <c r="N66" s="157">
        <f t="shared" si="19"/>
        <v>0</v>
      </c>
      <c r="O66" s="157">
        <f t="shared" si="19"/>
        <v>2100</v>
      </c>
      <c r="P66" s="137">
        <f t="shared" si="10"/>
        <v>3370</v>
      </c>
      <c r="Q66" s="137">
        <f t="shared" si="11"/>
        <v>4630</v>
      </c>
      <c r="R66" s="157">
        <f t="shared" si="19"/>
        <v>0</v>
      </c>
      <c r="S66" s="228"/>
      <c r="T66" s="131"/>
      <c r="U66" s="170"/>
      <c r="V66" s="161"/>
      <c r="AE66" s="42"/>
      <c r="AG66" s="162" t="e">
        <f>O66/AE66*100</f>
        <v>#DIV/0!</v>
      </c>
    </row>
    <row r="67" spans="1:33" ht="50.4">
      <c r="A67" s="171">
        <v>1</v>
      </c>
      <c r="B67" s="172" t="s">
        <v>57</v>
      </c>
      <c r="C67" s="173" t="s">
        <v>58</v>
      </c>
      <c r="D67" s="212" t="s">
        <v>99</v>
      </c>
      <c r="E67" s="173">
        <v>7989286</v>
      </c>
      <c r="F67" s="174" t="s">
        <v>47</v>
      </c>
      <c r="G67" s="174" t="s">
        <v>111</v>
      </c>
      <c r="H67" s="175">
        <v>12000</v>
      </c>
      <c r="I67" s="176">
        <v>4800</v>
      </c>
      <c r="J67" s="175">
        <v>4800</v>
      </c>
      <c r="K67" s="186" t="s">
        <v>43</v>
      </c>
      <c r="L67" s="175">
        <v>1100</v>
      </c>
      <c r="M67" s="175"/>
      <c r="N67" s="175"/>
      <c r="O67" s="130">
        <f t="shared" si="9"/>
        <v>1100</v>
      </c>
      <c r="P67" s="137">
        <f t="shared" si="10"/>
        <v>1100</v>
      </c>
      <c r="Q67" s="137">
        <f t="shared" si="11"/>
        <v>3700</v>
      </c>
      <c r="R67" s="175"/>
      <c r="S67" s="177"/>
      <c r="T67" s="131"/>
      <c r="U67" s="51"/>
      <c r="AE67" s="42"/>
    </row>
    <row r="68" spans="1:33" ht="67.2">
      <c r="A68" s="171">
        <v>2</v>
      </c>
      <c r="B68" s="172" t="s">
        <v>178</v>
      </c>
      <c r="C68" s="173" t="s">
        <v>58</v>
      </c>
      <c r="D68" s="128" t="s">
        <v>102</v>
      </c>
      <c r="E68" s="173">
        <v>8014792</v>
      </c>
      <c r="F68" s="174" t="s">
        <v>47</v>
      </c>
      <c r="G68" s="174" t="s">
        <v>187</v>
      </c>
      <c r="H68" s="175">
        <v>3200</v>
      </c>
      <c r="I68" s="176">
        <f>H68</f>
        <v>3200</v>
      </c>
      <c r="J68" s="175">
        <f>I68</f>
        <v>3200</v>
      </c>
      <c r="K68" s="175">
        <v>1270</v>
      </c>
      <c r="L68" s="175">
        <v>0</v>
      </c>
      <c r="M68" s="175">
        <f>500+237+263</f>
        <v>1000</v>
      </c>
      <c r="N68" s="175"/>
      <c r="O68" s="130">
        <f t="shared" si="9"/>
        <v>1000</v>
      </c>
      <c r="P68" s="137">
        <f t="shared" si="10"/>
        <v>2270</v>
      </c>
      <c r="Q68" s="137">
        <f t="shared" si="11"/>
        <v>930</v>
      </c>
      <c r="R68" s="175"/>
      <c r="S68" s="177" t="s">
        <v>207</v>
      </c>
      <c r="T68" s="131"/>
      <c r="U68" s="51"/>
      <c r="AE68" s="42"/>
    </row>
    <row r="69" spans="1:33" s="162" customFormat="1" ht="16.8">
      <c r="A69" s="153" t="s">
        <v>17</v>
      </c>
      <c r="B69" s="154" t="s">
        <v>69</v>
      </c>
      <c r="C69" s="155"/>
      <c r="D69" s="128"/>
      <c r="E69" s="163"/>
      <c r="F69" s="156"/>
      <c r="G69" s="156"/>
      <c r="H69" s="157">
        <v>0</v>
      </c>
      <c r="I69" s="157">
        <v>0</v>
      </c>
      <c r="J69" s="157">
        <v>0</v>
      </c>
      <c r="K69" s="157"/>
      <c r="L69" s="157">
        <v>0</v>
      </c>
      <c r="M69" s="157">
        <v>0</v>
      </c>
      <c r="N69" s="157">
        <v>0</v>
      </c>
      <c r="O69" s="157">
        <v>0</v>
      </c>
      <c r="P69" s="137">
        <f t="shared" si="10"/>
        <v>0</v>
      </c>
      <c r="Q69" s="137">
        <f t="shared" si="11"/>
        <v>0</v>
      </c>
      <c r="R69" s="157">
        <v>0</v>
      </c>
      <c r="S69" s="159"/>
      <c r="T69" s="131"/>
      <c r="U69" s="160"/>
      <c r="V69" s="161"/>
      <c r="AE69" s="42"/>
      <c r="AG69" s="162" t="e">
        <f>O69/AE69*100</f>
        <v>#DIV/0!</v>
      </c>
    </row>
    <row r="70" spans="1:33" s="162" customFormat="1" ht="16.8">
      <c r="A70" s="153" t="s">
        <v>22</v>
      </c>
      <c r="B70" s="164" t="s">
        <v>25</v>
      </c>
      <c r="C70" s="153"/>
      <c r="D70" s="128"/>
      <c r="E70" s="163"/>
      <c r="F70" s="165"/>
      <c r="G70" s="165"/>
      <c r="H70" s="157">
        <f>H71</f>
        <v>19358.440999999999</v>
      </c>
      <c r="I70" s="157">
        <f t="shared" ref="I70:R70" si="20">I71</f>
        <v>4208.1790000000001</v>
      </c>
      <c r="J70" s="157">
        <f t="shared" si="20"/>
        <v>3407.114</v>
      </c>
      <c r="K70" s="157">
        <f t="shared" si="20"/>
        <v>1790</v>
      </c>
      <c r="L70" s="157">
        <f t="shared" si="20"/>
        <v>318.72300000000001</v>
      </c>
      <c r="M70" s="157">
        <f t="shared" si="20"/>
        <v>469</v>
      </c>
      <c r="N70" s="157">
        <f t="shared" si="20"/>
        <v>98.262</v>
      </c>
      <c r="O70" s="157">
        <f t="shared" si="20"/>
        <v>689.46100000000001</v>
      </c>
      <c r="P70" s="137">
        <f t="shared" si="10"/>
        <v>2479.4610000000002</v>
      </c>
      <c r="Q70" s="137">
        <f t="shared" si="11"/>
        <v>927.65299999999979</v>
      </c>
      <c r="R70" s="157">
        <f t="shared" si="20"/>
        <v>157.80000000000001</v>
      </c>
      <c r="S70" s="152"/>
      <c r="T70" s="131"/>
      <c r="U70" s="51"/>
      <c r="V70" s="161"/>
      <c r="Z70" s="162">
        <v>5000</v>
      </c>
      <c r="AE70" s="42"/>
      <c r="AF70" s="178"/>
      <c r="AG70" s="41" t="e">
        <f>O70/AE70*100</f>
        <v>#DIV/0!</v>
      </c>
    </row>
    <row r="71" spans="1:33" s="162" customFormat="1" ht="16.8">
      <c r="A71" s="153" t="s">
        <v>3</v>
      </c>
      <c r="B71" s="154" t="s">
        <v>46</v>
      </c>
      <c r="C71" s="153"/>
      <c r="D71" s="128"/>
      <c r="E71" s="163"/>
      <c r="F71" s="165"/>
      <c r="G71" s="165"/>
      <c r="H71" s="157">
        <f>SUM(H72:H80)</f>
        <v>19358.440999999999</v>
      </c>
      <c r="I71" s="157">
        <f t="shared" ref="I71:R71" si="21">SUM(I72:I80)</f>
        <v>4208.1790000000001</v>
      </c>
      <c r="J71" s="157">
        <f t="shared" si="21"/>
        <v>3407.114</v>
      </c>
      <c r="K71" s="157">
        <f t="shared" si="21"/>
        <v>1790</v>
      </c>
      <c r="L71" s="157">
        <f t="shared" si="21"/>
        <v>318.72300000000001</v>
      </c>
      <c r="M71" s="157">
        <f t="shared" si="21"/>
        <v>469</v>
      </c>
      <c r="N71" s="157">
        <f t="shared" si="21"/>
        <v>98.262</v>
      </c>
      <c r="O71" s="157">
        <f t="shared" si="21"/>
        <v>689.46100000000001</v>
      </c>
      <c r="P71" s="137">
        <f t="shared" si="10"/>
        <v>2479.4610000000002</v>
      </c>
      <c r="Q71" s="137">
        <f t="shared" si="11"/>
        <v>927.65299999999979</v>
      </c>
      <c r="R71" s="157">
        <f t="shared" si="21"/>
        <v>157.80000000000001</v>
      </c>
      <c r="S71" s="152"/>
      <c r="T71" s="131"/>
      <c r="U71" s="51"/>
      <c r="V71" s="161"/>
      <c r="AE71" s="42"/>
      <c r="AF71" s="178"/>
      <c r="AG71" s="41"/>
    </row>
    <row r="72" spans="1:33" ht="33.6">
      <c r="A72" s="141">
        <v>1</v>
      </c>
      <c r="B72" s="169" t="s">
        <v>94</v>
      </c>
      <c r="C72" s="146" t="s">
        <v>93</v>
      </c>
      <c r="D72" s="128" t="s">
        <v>100</v>
      </c>
      <c r="E72" s="146">
        <v>8026981</v>
      </c>
      <c r="F72" s="65" t="s">
        <v>55</v>
      </c>
      <c r="G72" s="65" t="s">
        <v>112</v>
      </c>
      <c r="H72" s="151">
        <v>2300</v>
      </c>
      <c r="I72" s="150">
        <v>200</v>
      </c>
      <c r="J72" s="151">
        <v>200</v>
      </c>
      <c r="K72" s="185" t="s">
        <v>43</v>
      </c>
      <c r="L72" s="151">
        <v>100</v>
      </c>
      <c r="M72" s="151"/>
      <c r="N72" s="151"/>
      <c r="O72" s="130">
        <f t="shared" si="9"/>
        <v>100</v>
      </c>
      <c r="P72" s="137">
        <f t="shared" si="10"/>
        <v>100</v>
      </c>
      <c r="Q72" s="137">
        <f t="shared" si="11"/>
        <v>100</v>
      </c>
      <c r="R72" s="151">
        <v>50</v>
      </c>
      <c r="S72" s="152" t="s">
        <v>206</v>
      </c>
      <c r="T72" s="131"/>
      <c r="U72" s="51"/>
      <c r="AE72" s="42"/>
      <c r="AG72" s="41" t="e">
        <f>O72/AE72*100</f>
        <v>#DIV/0!</v>
      </c>
    </row>
    <row r="73" spans="1:33" ht="33.6">
      <c r="A73" s="141">
        <v>2</v>
      </c>
      <c r="B73" s="169" t="s">
        <v>95</v>
      </c>
      <c r="C73" s="146" t="s">
        <v>93</v>
      </c>
      <c r="D73" s="128" t="s">
        <v>100</v>
      </c>
      <c r="E73" s="146">
        <v>8110219</v>
      </c>
      <c r="F73" s="65" t="s">
        <v>98</v>
      </c>
      <c r="G73" s="65" t="s">
        <v>113</v>
      </c>
      <c r="H73" s="151">
        <v>433.01600000000002</v>
      </c>
      <c r="I73" s="150">
        <f>H73</f>
        <v>433.01600000000002</v>
      </c>
      <c r="J73" s="151">
        <f>I73</f>
        <v>433.01600000000002</v>
      </c>
      <c r="K73" s="185" t="s">
        <v>43</v>
      </c>
      <c r="L73" s="151">
        <v>30</v>
      </c>
      <c r="M73" s="151"/>
      <c r="N73" s="151"/>
      <c r="O73" s="130">
        <f t="shared" si="9"/>
        <v>30</v>
      </c>
      <c r="P73" s="137">
        <f t="shared" si="10"/>
        <v>30</v>
      </c>
      <c r="Q73" s="137">
        <f t="shared" si="11"/>
        <v>403.01600000000002</v>
      </c>
      <c r="R73" s="151">
        <v>30</v>
      </c>
      <c r="S73" s="152"/>
      <c r="T73" s="131"/>
      <c r="U73" s="51"/>
      <c r="AE73" s="42"/>
    </row>
    <row r="74" spans="1:33" ht="33.6">
      <c r="A74" s="141">
        <v>3</v>
      </c>
      <c r="B74" s="169" t="s">
        <v>96</v>
      </c>
      <c r="C74" s="146" t="s">
        <v>93</v>
      </c>
      <c r="D74" s="128" t="s">
        <v>100</v>
      </c>
      <c r="E74" s="146">
        <v>7695145</v>
      </c>
      <c r="F74" s="65" t="s">
        <v>97</v>
      </c>
      <c r="G74" s="128" t="s">
        <v>166</v>
      </c>
      <c r="H74" s="151">
        <v>300</v>
      </c>
      <c r="I74" s="150">
        <v>300</v>
      </c>
      <c r="J74" s="151">
        <v>18.161000000000001</v>
      </c>
      <c r="K74" s="185" t="s">
        <v>43</v>
      </c>
      <c r="L74" s="151">
        <v>18.161000000000001</v>
      </c>
      <c r="M74" s="151"/>
      <c r="N74" s="151">
        <v>5.5</v>
      </c>
      <c r="O74" s="130">
        <f t="shared" si="9"/>
        <v>12.661000000000001</v>
      </c>
      <c r="P74" s="137">
        <f t="shared" si="10"/>
        <v>12.661000000000001</v>
      </c>
      <c r="Q74" s="137">
        <f t="shared" si="11"/>
        <v>5.5</v>
      </c>
      <c r="R74" s="151"/>
      <c r="S74" s="152"/>
      <c r="T74" s="131"/>
      <c r="U74" s="51"/>
      <c r="AE74" s="42"/>
    </row>
    <row r="75" spans="1:33" ht="33.6">
      <c r="A75" s="141">
        <v>4</v>
      </c>
      <c r="B75" s="169" t="s">
        <v>126</v>
      </c>
      <c r="C75" s="146" t="s">
        <v>93</v>
      </c>
      <c r="D75" s="128" t="s">
        <v>101</v>
      </c>
      <c r="E75" s="146">
        <v>7639568</v>
      </c>
      <c r="F75" s="65" t="s">
        <v>128</v>
      </c>
      <c r="G75" s="128" t="s">
        <v>127</v>
      </c>
      <c r="H75" s="151">
        <v>2406.2550000000001</v>
      </c>
      <c r="I75" s="150">
        <v>175.87700000000001</v>
      </c>
      <c r="J75" s="151">
        <v>14</v>
      </c>
      <c r="K75" s="185" t="s">
        <v>43</v>
      </c>
      <c r="L75" s="151">
        <v>13.526</v>
      </c>
      <c r="M75" s="151"/>
      <c r="N75" s="151">
        <f>L75</f>
        <v>13.526</v>
      </c>
      <c r="O75" s="130">
        <f t="shared" si="9"/>
        <v>0</v>
      </c>
      <c r="P75" s="137">
        <f t="shared" si="10"/>
        <v>0</v>
      </c>
      <c r="Q75" s="137">
        <f t="shared" si="11"/>
        <v>14</v>
      </c>
      <c r="R75" s="151"/>
      <c r="S75" s="152" t="s">
        <v>204</v>
      </c>
      <c r="T75" s="131"/>
      <c r="U75" s="51"/>
      <c r="AE75" s="42"/>
    </row>
    <row r="76" spans="1:33" ht="33.6">
      <c r="A76" s="141">
        <v>5</v>
      </c>
      <c r="B76" s="169" t="s">
        <v>134</v>
      </c>
      <c r="C76" s="146" t="s">
        <v>93</v>
      </c>
      <c r="D76" s="128" t="s">
        <v>101</v>
      </c>
      <c r="E76" s="146">
        <v>7875196</v>
      </c>
      <c r="F76" s="65" t="s">
        <v>135</v>
      </c>
      <c r="G76" s="128" t="s">
        <v>136</v>
      </c>
      <c r="H76" s="151">
        <v>3384.7469999999998</v>
      </c>
      <c r="I76" s="150">
        <v>2162.1759999999999</v>
      </c>
      <c r="J76" s="151">
        <f>I76</f>
        <v>2162.1759999999999</v>
      </c>
      <c r="K76" s="179">
        <v>1790</v>
      </c>
      <c r="L76" s="151">
        <v>157.036</v>
      </c>
      <c r="M76" s="151"/>
      <c r="N76" s="151">
        <v>79.236000000000004</v>
      </c>
      <c r="O76" s="130">
        <f t="shared" si="9"/>
        <v>77.8</v>
      </c>
      <c r="P76" s="137">
        <f t="shared" si="10"/>
        <v>1867.8</v>
      </c>
      <c r="Q76" s="137">
        <f t="shared" si="11"/>
        <v>294.37599999999998</v>
      </c>
      <c r="R76" s="151">
        <f>151.709-73.909</f>
        <v>77.8</v>
      </c>
      <c r="S76" s="152" t="s">
        <v>206</v>
      </c>
      <c r="T76" s="131"/>
      <c r="U76" s="51"/>
      <c r="AE76" s="42"/>
    </row>
    <row r="77" spans="1:33" ht="33.6">
      <c r="A77" s="141">
        <v>6</v>
      </c>
      <c r="B77" s="169" t="s">
        <v>188</v>
      </c>
      <c r="C77" s="146" t="s">
        <v>93</v>
      </c>
      <c r="D77" s="128" t="s">
        <v>99</v>
      </c>
      <c r="E77" s="146">
        <v>8000433</v>
      </c>
      <c r="F77" s="65" t="s">
        <v>138</v>
      </c>
      <c r="G77" s="128" t="s">
        <v>189</v>
      </c>
      <c r="H77" s="151">
        <v>925</v>
      </c>
      <c r="I77" s="150">
        <v>40</v>
      </c>
      <c r="J77" s="151">
        <v>40</v>
      </c>
      <c r="K77" s="185" t="s">
        <v>43</v>
      </c>
      <c r="L77" s="151">
        <v>0</v>
      </c>
      <c r="M77" s="151">
        <v>24</v>
      </c>
      <c r="N77" s="151"/>
      <c r="O77" s="130">
        <f t="shared" si="9"/>
        <v>24</v>
      </c>
      <c r="P77" s="137">
        <f t="shared" si="10"/>
        <v>24</v>
      </c>
      <c r="Q77" s="137">
        <f t="shared" si="11"/>
        <v>16</v>
      </c>
      <c r="R77" s="151"/>
      <c r="S77" s="152"/>
      <c r="T77" s="131"/>
      <c r="U77" s="51"/>
      <c r="AE77" s="42"/>
    </row>
    <row r="78" spans="1:33" ht="16.8">
      <c r="A78" s="141">
        <v>7</v>
      </c>
      <c r="B78" s="134" t="s">
        <v>222</v>
      </c>
      <c r="C78" s="146" t="s">
        <v>93</v>
      </c>
      <c r="D78" s="128" t="s">
        <v>102</v>
      </c>
      <c r="E78" s="128">
        <v>7384858</v>
      </c>
      <c r="F78" s="128" t="s">
        <v>225</v>
      </c>
      <c r="G78" s="128" t="s">
        <v>226</v>
      </c>
      <c r="H78" s="130">
        <v>4939.6769999999997</v>
      </c>
      <c r="I78" s="130">
        <v>15.961</v>
      </c>
      <c r="J78" s="130">
        <v>15.961</v>
      </c>
      <c r="K78" s="185">
        <v>0</v>
      </c>
      <c r="L78" s="151"/>
      <c r="M78" s="151">
        <v>15</v>
      </c>
      <c r="N78" s="151"/>
      <c r="O78" s="130">
        <f t="shared" si="9"/>
        <v>15</v>
      </c>
      <c r="P78" s="137">
        <f t="shared" si="10"/>
        <v>15</v>
      </c>
      <c r="Q78" s="137">
        <f t="shared" si="11"/>
        <v>0.9610000000000003</v>
      </c>
      <c r="R78" s="151"/>
      <c r="S78" s="152"/>
      <c r="T78" s="131"/>
      <c r="U78" s="51"/>
      <c r="AE78" s="42"/>
    </row>
    <row r="79" spans="1:33" ht="33.6">
      <c r="A79" s="141">
        <v>8</v>
      </c>
      <c r="B79" s="134" t="s">
        <v>223</v>
      </c>
      <c r="C79" s="146" t="s">
        <v>93</v>
      </c>
      <c r="D79" s="128" t="s">
        <v>102</v>
      </c>
      <c r="E79" s="128">
        <v>7424030</v>
      </c>
      <c r="F79" s="128" t="s">
        <v>225</v>
      </c>
      <c r="G79" s="128" t="s">
        <v>227</v>
      </c>
      <c r="H79" s="130">
        <v>2910.7460000000001</v>
      </c>
      <c r="I79" s="130">
        <v>582.149</v>
      </c>
      <c r="J79" s="130">
        <v>394</v>
      </c>
      <c r="K79" s="185">
        <v>0</v>
      </c>
      <c r="L79" s="151"/>
      <c r="M79" s="151">
        <v>390</v>
      </c>
      <c r="N79" s="151"/>
      <c r="O79" s="130">
        <f t="shared" si="9"/>
        <v>390</v>
      </c>
      <c r="P79" s="137">
        <f t="shared" si="10"/>
        <v>390</v>
      </c>
      <c r="Q79" s="137">
        <f t="shared" si="11"/>
        <v>4</v>
      </c>
      <c r="R79" s="151"/>
      <c r="S79" s="152"/>
      <c r="T79" s="131"/>
      <c r="U79" s="51"/>
      <c r="AE79" s="42"/>
    </row>
    <row r="80" spans="1:33" ht="16.8">
      <c r="A80" s="141">
        <v>9</v>
      </c>
      <c r="B80" s="134" t="s">
        <v>224</v>
      </c>
      <c r="C80" s="146" t="s">
        <v>93</v>
      </c>
      <c r="D80" s="128" t="s">
        <v>102</v>
      </c>
      <c r="E80" s="128">
        <v>7782783</v>
      </c>
      <c r="F80" s="128" t="s">
        <v>41</v>
      </c>
      <c r="G80" s="128" t="s">
        <v>228</v>
      </c>
      <c r="H80" s="130">
        <v>1759</v>
      </c>
      <c r="I80" s="130">
        <v>299</v>
      </c>
      <c r="J80" s="130">
        <v>129.80000000000001</v>
      </c>
      <c r="K80" s="185">
        <v>0</v>
      </c>
      <c r="L80" s="151">
        <v>0</v>
      </c>
      <c r="M80" s="151">
        <v>40</v>
      </c>
      <c r="N80" s="151"/>
      <c r="O80" s="130">
        <f t="shared" ref="O80:O93" si="22">L80+M80-N80</f>
        <v>40</v>
      </c>
      <c r="P80" s="137">
        <f t="shared" ref="P80:P93" si="23">K80+O80</f>
        <v>40</v>
      </c>
      <c r="Q80" s="137">
        <f t="shared" ref="Q80:Q93" si="24">J80-P80</f>
        <v>89.800000000000011</v>
      </c>
      <c r="R80" s="151"/>
      <c r="S80" s="152"/>
      <c r="T80" s="131"/>
      <c r="U80" s="51"/>
      <c r="AE80" s="42"/>
    </row>
    <row r="81" spans="1:33" ht="16.8">
      <c r="A81" s="153" t="s">
        <v>4</v>
      </c>
      <c r="B81" s="154" t="s">
        <v>70</v>
      </c>
      <c r="C81" s="146"/>
      <c r="D81" s="128"/>
      <c r="E81" s="146"/>
      <c r="F81" s="65"/>
      <c r="G81" s="65"/>
      <c r="H81" s="151"/>
      <c r="I81" s="150"/>
      <c r="J81" s="151"/>
      <c r="K81" s="151"/>
      <c r="L81" s="151"/>
      <c r="M81" s="151"/>
      <c r="N81" s="151"/>
      <c r="O81" s="130">
        <f t="shared" si="22"/>
        <v>0</v>
      </c>
      <c r="P81" s="137">
        <f t="shared" si="23"/>
        <v>0</v>
      </c>
      <c r="Q81" s="137">
        <f t="shared" si="24"/>
        <v>0</v>
      </c>
      <c r="R81" s="151"/>
      <c r="S81" s="152"/>
      <c r="T81" s="131"/>
      <c r="U81" s="51"/>
      <c r="AE81" s="42"/>
    </row>
    <row r="82" spans="1:33" ht="16.8">
      <c r="A82" s="153" t="s">
        <v>17</v>
      </c>
      <c r="B82" s="154" t="s">
        <v>69</v>
      </c>
      <c r="C82" s="146"/>
      <c r="D82" s="128"/>
      <c r="E82" s="146"/>
      <c r="F82" s="65"/>
      <c r="G82" s="65"/>
      <c r="H82" s="151"/>
      <c r="I82" s="150"/>
      <c r="J82" s="151"/>
      <c r="K82" s="151"/>
      <c r="L82" s="151"/>
      <c r="M82" s="151"/>
      <c r="N82" s="151"/>
      <c r="O82" s="130">
        <f t="shared" si="22"/>
        <v>0</v>
      </c>
      <c r="P82" s="137">
        <f t="shared" si="23"/>
        <v>0</v>
      </c>
      <c r="Q82" s="137">
        <f t="shared" si="24"/>
        <v>0</v>
      </c>
      <c r="R82" s="151"/>
      <c r="S82" s="152"/>
      <c r="T82" s="131"/>
      <c r="U82" s="51"/>
      <c r="AE82" s="42"/>
    </row>
    <row r="83" spans="1:33" s="162" customFormat="1" ht="16.8">
      <c r="A83" s="153" t="s">
        <v>23</v>
      </c>
      <c r="B83" s="154" t="s">
        <v>193</v>
      </c>
      <c r="C83" s="155"/>
      <c r="D83" s="128"/>
      <c r="E83" s="163"/>
      <c r="F83" s="156"/>
      <c r="G83" s="156"/>
      <c r="H83" s="157">
        <f t="shared" ref="H83:R83" si="25">H84+H86+H88</f>
        <v>12066.630000000001</v>
      </c>
      <c r="I83" s="157">
        <f t="shared" si="25"/>
        <v>6051.9480000000003</v>
      </c>
      <c r="J83" s="157">
        <f t="shared" si="25"/>
        <v>3479</v>
      </c>
      <c r="K83" s="157">
        <f t="shared" si="25"/>
        <v>1200</v>
      </c>
      <c r="L83" s="157">
        <f t="shared" si="25"/>
        <v>600</v>
      </c>
      <c r="M83" s="157">
        <f t="shared" si="25"/>
        <v>221</v>
      </c>
      <c r="N83" s="157">
        <f t="shared" si="25"/>
        <v>0</v>
      </c>
      <c r="O83" s="157">
        <f t="shared" si="25"/>
        <v>821</v>
      </c>
      <c r="P83" s="137">
        <f t="shared" si="23"/>
        <v>2021</v>
      </c>
      <c r="Q83" s="137">
        <f t="shared" si="24"/>
        <v>1458</v>
      </c>
      <c r="R83" s="157">
        <f t="shared" si="25"/>
        <v>232.13849999999999</v>
      </c>
      <c r="S83" s="152"/>
      <c r="T83" s="131"/>
      <c r="U83" s="51"/>
      <c r="V83" s="161"/>
      <c r="Z83" s="162">
        <v>5000</v>
      </c>
      <c r="AE83" s="42"/>
      <c r="AF83" s="41"/>
      <c r="AG83" s="41" t="e">
        <f>O83/AE83*100</f>
        <v>#DIV/0!</v>
      </c>
    </row>
    <row r="84" spans="1:33" s="162" customFormat="1" ht="16.8">
      <c r="A84" s="153" t="s">
        <v>3</v>
      </c>
      <c r="B84" s="154" t="s">
        <v>46</v>
      </c>
      <c r="C84" s="155"/>
      <c r="D84" s="128"/>
      <c r="E84" s="163"/>
      <c r="F84" s="156"/>
      <c r="G84" s="156"/>
      <c r="H84" s="157">
        <f>H85</f>
        <v>6316.63</v>
      </c>
      <c r="I84" s="157">
        <f t="shared" ref="I84:R84" si="26">I85</f>
        <v>301.94799999999998</v>
      </c>
      <c r="J84" s="157">
        <f t="shared" si="26"/>
        <v>229</v>
      </c>
      <c r="K84" s="157">
        <f t="shared" si="26"/>
        <v>0</v>
      </c>
      <c r="L84" s="157">
        <f t="shared" si="26"/>
        <v>0</v>
      </c>
      <c r="M84" s="157">
        <f t="shared" si="26"/>
        <v>221</v>
      </c>
      <c r="N84" s="157">
        <f t="shared" si="26"/>
        <v>0</v>
      </c>
      <c r="O84" s="157">
        <f t="shared" si="26"/>
        <v>221</v>
      </c>
      <c r="P84" s="137">
        <f t="shared" si="23"/>
        <v>221</v>
      </c>
      <c r="Q84" s="137">
        <f t="shared" si="24"/>
        <v>8</v>
      </c>
      <c r="R84" s="157">
        <f t="shared" si="26"/>
        <v>0</v>
      </c>
      <c r="S84" s="152"/>
      <c r="T84" s="131"/>
      <c r="U84" s="51"/>
      <c r="V84" s="161"/>
      <c r="AE84" s="42"/>
      <c r="AF84" s="41"/>
      <c r="AG84" s="41"/>
    </row>
    <row r="85" spans="1:33" ht="33.6">
      <c r="A85" s="141">
        <v>1</v>
      </c>
      <c r="B85" s="169" t="s">
        <v>232</v>
      </c>
      <c r="C85" s="65" t="s">
        <v>148</v>
      </c>
      <c r="D85" s="128" t="s">
        <v>102</v>
      </c>
      <c r="E85" s="65" t="s">
        <v>234</v>
      </c>
      <c r="F85" s="65" t="s">
        <v>225</v>
      </c>
      <c r="G85" s="65" t="s">
        <v>233</v>
      </c>
      <c r="H85" s="150">
        <v>6316.63</v>
      </c>
      <c r="I85" s="151">
        <v>301.94799999999998</v>
      </c>
      <c r="J85" s="151">
        <v>229</v>
      </c>
      <c r="K85" s="151">
        <v>0</v>
      </c>
      <c r="L85" s="151">
        <v>0</v>
      </c>
      <c r="M85" s="151">
        <v>221</v>
      </c>
      <c r="N85" s="151"/>
      <c r="O85" s="130">
        <f t="shared" si="22"/>
        <v>221</v>
      </c>
      <c r="P85" s="137">
        <f t="shared" si="23"/>
        <v>221</v>
      </c>
      <c r="Q85" s="137">
        <f t="shared" si="24"/>
        <v>8</v>
      </c>
      <c r="R85" s="151"/>
      <c r="S85" s="152"/>
      <c r="T85" s="131"/>
      <c r="U85" s="51"/>
      <c r="AE85" s="187"/>
    </row>
    <row r="86" spans="1:33" s="162" customFormat="1" ht="16.8">
      <c r="A86" s="153" t="s">
        <v>4</v>
      </c>
      <c r="B86" s="154" t="s">
        <v>70</v>
      </c>
      <c r="C86" s="155"/>
      <c r="D86" s="128"/>
      <c r="E86" s="163"/>
      <c r="F86" s="156"/>
      <c r="G86" s="156"/>
      <c r="H86" s="157">
        <f>H87</f>
        <v>5750</v>
      </c>
      <c r="I86" s="157">
        <f t="shared" ref="I86:R86" si="27">I87</f>
        <v>5750</v>
      </c>
      <c r="J86" s="157">
        <f t="shared" si="27"/>
        <v>3250</v>
      </c>
      <c r="K86" s="157">
        <f t="shared" si="27"/>
        <v>1200</v>
      </c>
      <c r="L86" s="157">
        <f t="shared" si="27"/>
        <v>600</v>
      </c>
      <c r="M86" s="157">
        <f t="shared" si="27"/>
        <v>0</v>
      </c>
      <c r="N86" s="157">
        <f t="shared" si="27"/>
        <v>0</v>
      </c>
      <c r="O86" s="157">
        <f t="shared" si="27"/>
        <v>600</v>
      </c>
      <c r="P86" s="137">
        <f t="shared" si="23"/>
        <v>1800</v>
      </c>
      <c r="Q86" s="137">
        <f t="shared" si="24"/>
        <v>1450</v>
      </c>
      <c r="R86" s="157">
        <f t="shared" si="27"/>
        <v>232.13849999999999</v>
      </c>
      <c r="S86" s="152"/>
      <c r="T86" s="131"/>
      <c r="U86" s="51"/>
      <c r="V86" s="161"/>
      <c r="AE86" s="42"/>
      <c r="AF86" s="41"/>
      <c r="AG86" s="41"/>
    </row>
    <row r="87" spans="1:33" ht="33.6">
      <c r="A87" s="141">
        <v>1</v>
      </c>
      <c r="B87" s="169" t="s">
        <v>147</v>
      </c>
      <c r="C87" s="146" t="s">
        <v>148</v>
      </c>
      <c r="D87" s="128" t="s">
        <v>101</v>
      </c>
      <c r="E87" s="55">
        <v>8106908</v>
      </c>
      <c r="F87" s="65" t="s">
        <v>74</v>
      </c>
      <c r="G87" s="65" t="s">
        <v>149</v>
      </c>
      <c r="H87" s="151">
        <v>5750</v>
      </c>
      <c r="I87" s="151">
        <f>H87</f>
        <v>5750</v>
      </c>
      <c r="J87" s="151">
        <v>3250</v>
      </c>
      <c r="K87" s="151">
        <v>1200</v>
      </c>
      <c r="L87" s="151">
        <v>600</v>
      </c>
      <c r="M87" s="151"/>
      <c r="N87" s="151"/>
      <c r="O87" s="130">
        <f t="shared" si="22"/>
        <v>600</v>
      </c>
      <c r="P87" s="137">
        <f t="shared" si="23"/>
        <v>1800</v>
      </c>
      <c r="Q87" s="137">
        <f t="shared" si="24"/>
        <v>1450</v>
      </c>
      <c r="R87" s="151">
        <f>50+100+82.1385</f>
        <v>232.13849999999999</v>
      </c>
      <c r="S87" s="152"/>
      <c r="T87" s="131"/>
      <c r="U87" s="51"/>
      <c r="AE87" s="187"/>
    </row>
    <row r="88" spans="1:33" ht="16.8">
      <c r="A88" s="153" t="s">
        <v>17</v>
      </c>
      <c r="B88" s="154" t="s">
        <v>69</v>
      </c>
      <c r="C88" s="146"/>
      <c r="D88" s="128"/>
      <c r="E88" s="55"/>
      <c r="F88" s="65"/>
      <c r="G88" s="65"/>
      <c r="H88" s="151"/>
      <c r="I88" s="150"/>
      <c r="J88" s="151"/>
      <c r="K88" s="151"/>
      <c r="L88" s="151"/>
      <c r="M88" s="151"/>
      <c r="N88" s="151"/>
      <c r="O88" s="130">
        <f t="shared" si="22"/>
        <v>0</v>
      </c>
      <c r="P88" s="137">
        <f t="shared" si="23"/>
        <v>0</v>
      </c>
      <c r="Q88" s="137">
        <f t="shared" si="24"/>
        <v>0</v>
      </c>
      <c r="R88" s="151"/>
      <c r="S88" s="152"/>
      <c r="T88" s="131"/>
      <c r="U88" s="51"/>
      <c r="AA88" s="41">
        <f>AE88*$AF$83</f>
        <v>0</v>
      </c>
      <c r="AE88" s="42"/>
      <c r="AG88" s="41" t="e">
        <f>O88/AE88*100</f>
        <v>#DIV/0!</v>
      </c>
    </row>
    <row r="89" spans="1:33" s="162" customFormat="1" ht="16.8">
      <c r="A89" s="153" t="s">
        <v>66</v>
      </c>
      <c r="B89" s="154" t="s">
        <v>194</v>
      </c>
      <c r="C89" s="155"/>
      <c r="D89" s="128"/>
      <c r="E89" s="163"/>
      <c r="F89" s="156"/>
      <c r="G89" s="156"/>
      <c r="H89" s="157">
        <f>H90</f>
        <v>2736.3</v>
      </c>
      <c r="I89" s="157">
        <f t="shared" ref="I89:R89" si="28">I90</f>
        <v>2736.3</v>
      </c>
      <c r="J89" s="157">
        <f t="shared" si="28"/>
        <v>1400</v>
      </c>
      <c r="K89" s="157">
        <f t="shared" si="28"/>
        <v>0</v>
      </c>
      <c r="L89" s="157">
        <f t="shared" si="28"/>
        <v>500</v>
      </c>
      <c r="M89" s="157">
        <f t="shared" si="28"/>
        <v>188.35900799999999</v>
      </c>
      <c r="N89" s="157">
        <f t="shared" si="28"/>
        <v>0</v>
      </c>
      <c r="O89" s="157">
        <f t="shared" si="28"/>
        <v>688.35900800000002</v>
      </c>
      <c r="P89" s="137">
        <f t="shared" si="23"/>
        <v>688.35900800000002</v>
      </c>
      <c r="Q89" s="137">
        <f t="shared" si="24"/>
        <v>711.64099199999998</v>
      </c>
      <c r="R89" s="157">
        <f t="shared" si="28"/>
        <v>0</v>
      </c>
      <c r="S89" s="229"/>
      <c r="T89" s="131"/>
      <c r="U89" s="160"/>
      <c r="V89" s="161"/>
      <c r="AA89" s="162">
        <f>AE89*$AF$83</f>
        <v>0</v>
      </c>
      <c r="AE89" s="42"/>
      <c r="AG89" s="162" t="e">
        <f>O89/AE89*100</f>
        <v>#DIV/0!</v>
      </c>
    </row>
    <row r="90" spans="1:33" s="162" customFormat="1" ht="16.8">
      <c r="A90" s="153" t="s">
        <v>3</v>
      </c>
      <c r="B90" s="154" t="s">
        <v>158</v>
      </c>
      <c r="C90" s="155"/>
      <c r="D90" s="128"/>
      <c r="E90" s="163"/>
      <c r="F90" s="156"/>
      <c r="G90" s="156"/>
      <c r="H90" s="157">
        <f>SUM(H91:H93)</f>
        <v>2736.3</v>
      </c>
      <c r="I90" s="157">
        <f t="shared" ref="I90:O90" si="29">SUM(I91:I93)</f>
        <v>2736.3</v>
      </c>
      <c r="J90" s="157">
        <f t="shared" si="29"/>
        <v>1400</v>
      </c>
      <c r="K90" s="157">
        <f t="shared" si="29"/>
        <v>0</v>
      </c>
      <c r="L90" s="157">
        <f t="shared" si="29"/>
        <v>500</v>
      </c>
      <c r="M90" s="157">
        <f t="shared" si="29"/>
        <v>188.35900799999999</v>
      </c>
      <c r="N90" s="157">
        <f t="shared" si="29"/>
        <v>0</v>
      </c>
      <c r="O90" s="157">
        <f t="shared" si="29"/>
        <v>688.35900800000002</v>
      </c>
      <c r="P90" s="137">
        <f t="shared" si="23"/>
        <v>688.35900800000002</v>
      </c>
      <c r="Q90" s="137">
        <f t="shared" si="24"/>
        <v>711.64099199999998</v>
      </c>
      <c r="R90" s="157">
        <f>SUM(R91:R93)</f>
        <v>0</v>
      </c>
      <c r="S90" s="228"/>
      <c r="T90" s="131"/>
      <c r="U90" s="170"/>
      <c r="V90" s="161"/>
      <c r="AE90" s="42"/>
    </row>
    <row r="91" spans="1:33" ht="67.2">
      <c r="A91" s="141">
        <v>1</v>
      </c>
      <c r="B91" s="169" t="s">
        <v>67</v>
      </c>
      <c r="C91" s="146" t="s">
        <v>68</v>
      </c>
      <c r="D91" s="128" t="s">
        <v>99</v>
      </c>
      <c r="E91" s="55">
        <v>7809595</v>
      </c>
      <c r="F91" s="65" t="s">
        <v>159</v>
      </c>
      <c r="G91" s="65" t="s">
        <v>114</v>
      </c>
      <c r="H91" s="151">
        <v>639</v>
      </c>
      <c r="I91" s="150">
        <v>639</v>
      </c>
      <c r="J91" s="151">
        <v>200</v>
      </c>
      <c r="K91" s="185" t="s">
        <v>43</v>
      </c>
      <c r="L91" s="151">
        <v>100</v>
      </c>
      <c r="M91" s="151"/>
      <c r="N91" s="151"/>
      <c r="O91" s="130">
        <f t="shared" si="22"/>
        <v>100</v>
      </c>
      <c r="P91" s="137">
        <f t="shared" si="23"/>
        <v>100</v>
      </c>
      <c r="Q91" s="137">
        <f t="shared" si="24"/>
        <v>100</v>
      </c>
      <c r="R91" s="151"/>
      <c r="S91" s="152"/>
      <c r="T91" s="131"/>
      <c r="U91" s="180"/>
      <c r="AA91" s="41">
        <f>AE91*$AF$83</f>
        <v>0</v>
      </c>
      <c r="AE91" s="42"/>
      <c r="AG91" s="41" t="e">
        <f>O91/AE91*100</f>
        <v>#DIV/0!</v>
      </c>
    </row>
    <row r="92" spans="1:33" ht="50.4">
      <c r="A92" s="141">
        <v>2</v>
      </c>
      <c r="B92" s="169" t="s">
        <v>160</v>
      </c>
      <c r="C92" s="146" t="s">
        <v>68</v>
      </c>
      <c r="D92" s="128" t="s">
        <v>101</v>
      </c>
      <c r="E92" s="55"/>
      <c r="F92" s="65" t="s">
        <v>74</v>
      </c>
      <c r="G92" s="65" t="s">
        <v>161</v>
      </c>
      <c r="H92" s="151">
        <v>2097.3000000000002</v>
      </c>
      <c r="I92" s="150">
        <f>H92</f>
        <v>2097.3000000000002</v>
      </c>
      <c r="J92" s="151">
        <v>1200</v>
      </c>
      <c r="K92" s="185" t="s">
        <v>43</v>
      </c>
      <c r="L92" s="151">
        <v>400</v>
      </c>
      <c r="M92" s="151"/>
      <c r="N92" s="151"/>
      <c r="O92" s="130">
        <f t="shared" si="22"/>
        <v>400</v>
      </c>
      <c r="P92" s="137">
        <f t="shared" si="23"/>
        <v>400</v>
      </c>
      <c r="Q92" s="137">
        <f t="shared" si="24"/>
        <v>800</v>
      </c>
      <c r="R92" s="151"/>
      <c r="S92" s="152"/>
      <c r="T92" s="131"/>
      <c r="U92" s="51"/>
      <c r="AE92" s="42"/>
    </row>
    <row r="93" spans="1:33" ht="46.8">
      <c r="A93" s="106">
        <v>3</v>
      </c>
      <c r="B93" s="181" t="s">
        <v>201</v>
      </c>
      <c r="C93" s="146" t="s">
        <v>68</v>
      </c>
      <c r="D93" s="128"/>
      <c r="E93" s="181"/>
      <c r="F93" s="181"/>
      <c r="G93" s="181"/>
      <c r="H93" s="72"/>
      <c r="I93" s="72"/>
      <c r="J93" s="72"/>
      <c r="K93" s="72"/>
      <c r="L93" s="72"/>
      <c r="M93" s="72">
        <v>188.35900799999999</v>
      </c>
      <c r="N93" s="72"/>
      <c r="O93" s="130">
        <f t="shared" si="22"/>
        <v>188.35900799999999</v>
      </c>
      <c r="P93" s="137">
        <f t="shared" si="23"/>
        <v>188.35900799999999</v>
      </c>
      <c r="Q93" s="137">
        <f t="shared" si="24"/>
        <v>-188.35900799999999</v>
      </c>
      <c r="R93" s="72"/>
      <c r="S93" s="230" t="s">
        <v>202</v>
      </c>
      <c r="T93" s="131"/>
    </row>
  </sheetData>
  <autoFilter ref="A9:S93"/>
  <mergeCells count="26">
    <mergeCell ref="Z12:AA12"/>
    <mergeCell ref="Q4:Q8"/>
    <mergeCell ref="H6:H8"/>
    <mergeCell ref="I6:I8"/>
    <mergeCell ref="G5:G8"/>
    <mergeCell ref="P4:P8"/>
    <mergeCell ref="S4:S8"/>
    <mergeCell ref="H5:I5"/>
    <mergeCell ref="M5:M8"/>
    <mergeCell ref="N5:N8"/>
    <mergeCell ref="U9:V9"/>
    <mergeCell ref="A1:S1"/>
    <mergeCell ref="A2:R2"/>
    <mergeCell ref="A4:A8"/>
    <mergeCell ref="B4:B8"/>
    <mergeCell ref="C4:C8"/>
    <mergeCell ref="E4:E8"/>
    <mergeCell ref="F4:F8"/>
    <mergeCell ref="G4:I4"/>
    <mergeCell ref="J4:J8"/>
    <mergeCell ref="K4:K8"/>
    <mergeCell ref="L4:L8"/>
    <mergeCell ref="M4:N4"/>
    <mergeCell ref="O4:O8"/>
    <mergeCell ref="R4:R8"/>
    <mergeCell ref="D4:D8"/>
  </mergeCells>
  <pageMargins left="0" right="0" top="0.55118110236220474" bottom="0.55118110236220474" header="0.31496062992125984" footer="0.31496062992125984"/>
  <pageSetup paperSize="9" scale="58" orientation="landscape" verticalDpi="0" r:id="rId1"/>
  <headerFooter>
    <oddFooter>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5"/>
  <sheetViews>
    <sheetView topLeftCell="A4" zoomScale="79" zoomScaleNormal="79" workbookViewId="0">
      <selection activeCell="S11" sqref="S11"/>
    </sheetView>
  </sheetViews>
  <sheetFormatPr defaultColWidth="9" defaultRowHeight="15.6"/>
  <cols>
    <col min="1" max="1" width="5.5" style="2" customWidth="1"/>
    <col min="2" max="2" width="36.3984375" style="74" customWidth="1"/>
    <col min="3" max="4" width="7.09765625" style="73" customWidth="1"/>
    <col min="5" max="5" width="11.69921875" style="73" customWidth="1"/>
    <col min="6" max="6" width="10.69921875" style="73" customWidth="1"/>
    <col min="7" max="7" width="22.59765625" style="73" customWidth="1"/>
    <col min="8" max="8" width="11.09765625" style="5" customWidth="1"/>
    <col min="9" max="9" width="11.5" style="5" customWidth="1"/>
    <col min="10" max="10" width="13.3984375" style="5" customWidth="1"/>
    <col min="11" max="11" width="11.09765625" style="5" customWidth="1"/>
    <col min="12" max="12" width="11.69921875" style="5" customWidth="1"/>
    <col min="13" max="13" width="8.69921875" style="5" customWidth="1"/>
    <col min="14" max="14" width="9.59765625" style="5" customWidth="1"/>
    <col min="15" max="15" width="12.59765625" style="5" customWidth="1"/>
    <col min="16" max="16" width="12" style="73" hidden="1" customWidth="1"/>
    <col min="17" max="17" width="11.3984375" style="73" customWidth="1"/>
    <col min="18" max="26" width="12.296875" style="73" customWidth="1"/>
    <col min="27" max="27" width="16" style="73" customWidth="1"/>
    <col min="28" max="29" width="9" style="73"/>
    <col min="30" max="30" width="13.3984375" style="73" customWidth="1"/>
    <col min="31" max="33" width="9" style="73"/>
    <col min="34" max="34" width="9" style="73" customWidth="1"/>
    <col min="35" max="35" width="17.59765625" style="73" customWidth="1"/>
    <col min="36" max="36" width="16" style="73" customWidth="1"/>
    <col min="37" max="16384" width="9" style="73"/>
  </cols>
  <sheetData>
    <row r="1" spans="1:36" ht="58.2" customHeight="1">
      <c r="A1" s="262" t="s">
        <v>268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67"/>
      <c r="S1" s="67"/>
      <c r="T1" s="67"/>
      <c r="U1" s="67"/>
      <c r="V1" s="67"/>
      <c r="W1" s="67"/>
      <c r="X1" s="67"/>
      <c r="Y1" s="67"/>
      <c r="Z1" s="67"/>
      <c r="AD1" s="5" t="e">
        <f>AA8-O9</f>
        <v>#REF!</v>
      </c>
    </row>
    <row r="2" spans="1:36" ht="28.2" customHeight="1">
      <c r="A2" s="264" t="str">
        <f>'PL 02 dat'!A2:R2</f>
        <v>(Kèm theo Nghị quyết số       /NQ-HĐND ngày        tháng     năm 2025 của Hội đồng nhân dân xã Phú Trạch )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37"/>
      <c r="R2" s="37"/>
      <c r="S2" s="37"/>
      <c r="T2" s="37"/>
      <c r="U2" s="37"/>
      <c r="V2" s="37"/>
      <c r="W2" s="37"/>
      <c r="X2" s="37"/>
      <c r="Y2" s="37"/>
      <c r="Z2" s="37"/>
      <c r="AD2" s="5"/>
    </row>
    <row r="3" spans="1:36" ht="36" customHeight="1">
      <c r="N3" s="75" t="s">
        <v>5</v>
      </c>
    </row>
    <row r="4" spans="1:36" s="76" customFormat="1" ht="56.25" customHeight="1">
      <c r="A4" s="265" t="s">
        <v>6</v>
      </c>
      <c r="B4" s="265" t="s">
        <v>7</v>
      </c>
      <c r="C4" s="265" t="s">
        <v>8</v>
      </c>
      <c r="D4" s="253" t="s">
        <v>244</v>
      </c>
      <c r="E4" s="265" t="s">
        <v>9</v>
      </c>
      <c r="F4" s="265" t="s">
        <v>32</v>
      </c>
      <c r="G4" s="265" t="s">
        <v>11</v>
      </c>
      <c r="H4" s="265"/>
      <c r="I4" s="265"/>
      <c r="J4" s="259" t="s">
        <v>33</v>
      </c>
      <c r="K4" s="259" t="s">
        <v>200</v>
      </c>
      <c r="L4" s="259" t="s">
        <v>82</v>
      </c>
      <c r="M4" s="256" t="s">
        <v>34</v>
      </c>
      <c r="N4" s="257"/>
      <c r="O4" s="242" t="s">
        <v>42</v>
      </c>
      <c r="P4" s="253" t="s">
        <v>50</v>
      </c>
      <c r="Q4" s="265" t="s">
        <v>14</v>
      </c>
      <c r="R4" s="70"/>
      <c r="S4" s="70"/>
      <c r="T4" s="70"/>
      <c r="U4" s="70"/>
      <c r="V4" s="70"/>
      <c r="W4" s="70"/>
      <c r="X4" s="70"/>
      <c r="Y4" s="70"/>
      <c r="Z4" s="70"/>
    </row>
    <row r="5" spans="1:36" s="76" customFormat="1" ht="28.5" customHeight="1">
      <c r="A5" s="265"/>
      <c r="B5" s="265"/>
      <c r="C5" s="265"/>
      <c r="D5" s="254"/>
      <c r="E5" s="265"/>
      <c r="F5" s="265"/>
      <c r="G5" s="253" t="s">
        <v>18</v>
      </c>
      <c r="H5" s="258" t="s">
        <v>13</v>
      </c>
      <c r="I5" s="258"/>
      <c r="J5" s="260"/>
      <c r="K5" s="260"/>
      <c r="L5" s="260"/>
      <c r="M5" s="259" t="s">
        <v>35</v>
      </c>
      <c r="N5" s="259" t="s">
        <v>167</v>
      </c>
      <c r="O5" s="243"/>
      <c r="P5" s="254"/>
      <c r="Q5" s="265"/>
      <c r="R5" s="70"/>
      <c r="S5" s="70"/>
      <c r="T5" s="70"/>
      <c r="U5" s="70"/>
      <c r="V5" s="70"/>
      <c r="W5" s="70"/>
      <c r="X5" s="70"/>
      <c r="Y5" s="70"/>
      <c r="Z5" s="70"/>
    </row>
    <row r="6" spans="1:36" s="76" customFormat="1" ht="28.5" customHeight="1">
      <c r="A6" s="265"/>
      <c r="B6" s="265"/>
      <c r="C6" s="265"/>
      <c r="D6" s="254"/>
      <c r="E6" s="265"/>
      <c r="F6" s="265"/>
      <c r="G6" s="254"/>
      <c r="H6" s="259" t="s">
        <v>15</v>
      </c>
      <c r="I6" s="69" t="s">
        <v>16</v>
      </c>
      <c r="J6" s="260"/>
      <c r="K6" s="260"/>
      <c r="L6" s="260"/>
      <c r="M6" s="260"/>
      <c r="N6" s="260"/>
      <c r="O6" s="243"/>
      <c r="P6" s="254"/>
      <c r="Q6" s="265"/>
      <c r="R6" s="70"/>
      <c r="S6" s="70"/>
      <c r="T6" s="70"/>
      <c r="U6" s="70"/>
      <c r="V6" s="70"/>
      <c r="W6" s="70"/>
      <c r="X6" s="70"/>
      <c r="Y6" s="70"/>
      <c r="Z6" s="70"/>
    </row>
    <row r="7" spans="1:36" s="76" customFormat="1" ht="31.5" customHeight="1">
      <c r="A7" s="265"/>
      <c r="B7" s="265"/>
      <c r="C7" s="265"/>
      <c r="D7" s="255"/>
      <c r="E7" s="265"/>
      <c r="F7" s="265"/>
      <c r="G7" s="255"/>
      <c r="H7" s="261"/>
      <c r="I7" s="66" t="s">
        <v>19</v>
      </c>
      <c r="J7" s="261"/>
      <c r="K7" s="261"/>
      <c r="L7" s="261"/>
      <c r="M7" s="261"/>
      <c r="N7" s="261"/>
      <c r="O7" s="244"/>
      <c r="P7" s="255"/>
      <c r="Q7" s="265"/>
      <c r="R7" s="70"/>
      <c r="S7" s="70"/>
      <c r="T7" s="70"/>
      <c r="U7" s="70"/>
      <c r="V7" s="70"/>
      <c r="W7" s="70"/>
      <c r="X7" s="70"/>
      <c r="Y7" s="70"/>
      <c r="Z7" s="70"/>
    </row>
    <row r="8" spans="1:36" s="76" customFormat="1" ht="28.95" customHeight="1">
      <c r="A8" s="68">
        <v>1</v>
      </c>
      <c r="B8" s="68">
        <v>2</v>
      </c>
      <c r="C8" s="189">
        <v>3</v>
      </c>
      <c r="D8" s="211"/>
      <c r="E8" s="189">
        <v>4</v>
      </c>
      <c r="F8" s="189">
        <v>5</v>
      </c>
      <c r="G8" s="189">
        <v>6</v>
      </c>
      <c r="H8" s="189">
        <v>7</v>
      </c>
      <c r="I8" s="189">
        <v>8</v>
      </c>
      <c r="J8" s="189">
        <v>9</v>
      </c>
      <c r="K8" s="189">
        <v>10</v>
      </c>
      <c r="L8" s="189">
        <v>11</v>
      </c>
      <c r="M8" s="189">
        <v>12</v>
      </c>
      <c r="N8" s="189">
        <v>13</v>
      </c>
      <c r="O8" s="189">
        <v>14</v>
      </c>
      <c r="P8" s="189">
        <v>15</v>
      </c>
      <c r="Q8" s="189">
        <v>16</v>
      </c>
      <c r="R8" s="70"/>
      <c r="S8" s="70"/>
      <c r="T8" s="70"/>
      <c r="U8" s="70"/>
      <c r="V8" s="70"/>
      <c r="W8" s="70"/>
      <c r="X8" s="70"/>
      <c r="Y8" s="70"/>
      <c r="Z8" s="70"/>
      <c r="AA8" s="77" t="e">
        <f>#REF!</f>
        <v>#REF!</v>
      </c>
    </row>
    <row r="9" spans="1:36" s="76" customFormat="1" ht="25.8" customHeight="1">
      <c r="A9" s="68"/>
      <c r="B9" s="78" t="s">
        <v>85</v>
      </c>
      <c r="C9" s="68"/>
      <c r="D9" s="211"/>
      <c r="E9" s="68"/>
      <c r="F9" s="68"/>
      <c r="G9" s="68"/>
      <c r="H9" s="79">
        <f>H10+H18</f>
        <v>29288.814999999999</v>
      </c>
      <c r="I9" s="79">
        <f t="shared" ref="I9:P9" si="0">I10+I18</f>
        <v>7968.8149999999996</v>
      </c>
      <c r="J9" s="79">
        <f t="shared" si="0"/>
        <v>7968.3159999999998</v>
      </c>
      <c r="K9" s="79">
        <f t="shared" si="0"/>
        <v>2545.3409999999999</v>
      </c>
      <c r="L9" s="79">
        <f t="shared" si="0"/>
        <v>615</v>
      </c>
      <c r="M9" s="79">
        <f t="shared" si="0"/>
        <v>0</v>
      </c>
      <c r="N9" s="79">
        <f t="shared" si="0"/>
        <v>0</v>
      </c>
      <c r="O9" s="79">
        <f t="shared" si="0"/>
        <v>615</v>
      </c>
      <c r="P9" s="79">
        <f t="shared" si="0"/>
        <v>45</v>
      </c>
      <c r="Q9" s="79"/>
      <c r="R9" s="80"/>
      <c r="S9" s="80"/>
      <c r="T9" s="80"/>
      <c r="U9" s="80"/>
      <c r="V9" s="80"/>
      <c r="W9" s="80"/>
      <c r="X9" s="80"/>
      <c r="Y9" s="80"/>
      <c r="Z9" s="80"/>
      <c r="AA9" s="77" t="e">
        <f>AA8-O10</f>
        <v>#REF!</v>
      </c>
    </row>
    <row r="10" spans="1:36" s="83" customFormat="1" ht="26.4" customHeight="1">
      <c r="A10" s="68" t="s">
        <v>1</v>
      </c>
      <c r="B10" s="78" t="s">
        <v>51</v>
      </c>
      <c r="C10" s="68"/>
      <c r="D10" s="211"/>
      <c r="E10" s="68"/>
      <c r="F10" s="68"/>
      <c r="G10" s="68"/>
      <c r="H10" s="79">
        <f>H11+H16+H17</f>
        <v>5352.3159999999998</v>
      </c>
      <c r="I10" s="79">
        <f t="shared" ref="I10:K10" si="1">I11+I16+I17</f>
        <v>5352.3159999999998</v>
      </c>
      <c r="J10" s="79">
        <f t="shared" si="1"/>
        <v>5352.3159999999998</v>
      </c>
      <c r="K10" s="79">
        <f t="shared" si="1"/>
        <v>1943.5</v>
      </c>
      <c r="L10" s="79">
        <f t="shared" ref="L10:P10" si="2">L11+L16+L17</f>
        <v>315</v>
      </c>
      <c r="M10" s="79">
        <f t="shared" si="2"/>
        <v>0</v>
      </c>
      <c r="N10" s="79">
        <f t="shared" si="2"/>
        <v>0</v>
      </c>
      <c r="O10" s="79">
        <f t="shared" si="2"/>
        <v>315</v>
      </c>
      <c r="P10" s="79">
        <f t="shared" si="2"/>
        <v>0</v>
      </c>
      <c r="Q10" s="81"/>
      <c r="R10" s="82"/>
      <c r="S10" s="82"/>
      <c r="T10" s="82"/>
      <c r="U10" s="82"/>
      <c r="V10" s="82"/>
      <c r="W10" s="82"/>
      <c r="X10" s="82"/>
      <c r="Y10" s="82"/>
      <c r="Z10" s="82"/>
      <c r="AD10" s="9">
        <f>SUBTOTAL(109,(AD11:AD24))</f>
        <v>11577</v>
      </c>
    </row>
    <row r="11" spans="1:36" s="83" customFormat="1" ht="26.4" customHeight="1">
      <c r="A11" s="68" t="s">
        <v>3</v>
      </c>
      <c r="B11" s="78" t="s">
        <v>46</v>
      </c>
      <c r="C11" s="68"/>
      <c r="D11" s="211"/>
      <c r="E11" s="68"/>
      <c r="F11" s="68"/>
      <c r="G11" s="68"/>
      <c r="H11" s="79">
        <f>SUBTOTAL(109,(H12:H15))</f>
        <v>5352.3159999999998</v>
      </c>
      <c r="I11" s="79">
        <f t="shared" ref="I11:P11" si="3">SUBTOTAL(109,(I12:I15))</f>
        <v>5352.3159999999998</v>
      </c>
      <c r="J11" s="79">
        <f t="shared" si="3"/>
        <v>5352.3159999999998</v>
      </c>
      <c r="K11" s="79">
        <f t="shared" si="3"/>
        <v>1943.5</v>
      </c>
      <c r="L11" s="79">
        <f t="shared" si="3"/>
        <v>315</v>
      </c>
      <c r="M11" s="79">
        <f t="shared" si="3"/>
        <v>0</v>
      </c>
      <c r="N11" s="79">
        <f t="shared" si="3"/>
        <v>0</v>
      </c>
      <c r="O11" s="79">
        <f t="shared" si="3"/>
        <v>315</v>
      </c>
      <c r="P11" s="79">
        <f t="shared" si="3"/>
        <v>0</v>
      </c>
      <c r="Q11" s="79"/>
      <c r="R11" s="80"/>
      <c r="S11" s="80"/>
      <c r="T11" s="80"/>
      <c r="U11" s="80"/>
      <c r="V11" s="80"/>
      <c r="W11" s="80"/>
      <c r="X11" s="80"/>
      <c r="Y11" s="80"/>
      <c r="Z11" s="80"/>
      <c r="AD11" s="83">
        <f>SUM(AI12:AI17)</f>
        <v>1900</v>
      </c>
      <c r="AH11" s="84">
        <f>H11-N11</f>
        <v>5352.3159999999998</v>
      </c>
      <c r="AI11" s="83">
        <v>0.3</v>
      </c>
      <c r="AJ11" s="83">
        <f>O11/AH11*100</f>
        <v>5.8853027362360519</v>
      </c>
    </row>
    <row r="12" spans="1:36" ht="34.200000000000003" customHeight="1">
      <c r="A12" s="85">
        <v>1</v>
      </c>
      <c r="B12" s="86" t="s">
        <v>52</v>
      </c>
      <c r="C12" s="87" t="s">
        <v>59</v>
      </c>
      <c r="D12" s="87" t="s">
        <v>99</v>
      </c>
      <c r="E12" s="88" t="s">
        <v>60</v>
      </c>
      <c r="F12" s="89" t="s">
        <v>55</v>
      </c>
      <c r="G12" s="90" t="s">
        <v>63</v>
      </c>
      <c r="H12" s="91">
        <v>1400</v>
      </c>
      <c r="I12" s="43">
        <f t="shared" ref="I12:J15" si="4">H12</f>
        <v>1400</v>
      </c>
      <c r="J12" s="13">
        <f t="shared" si="4"/>
        <v>1400</v>
      </c>
      <c r="K12" s="151">
        <v>295</v>
      </c>
      <c r="L12" s="13">
        <v>70</v>
      </c>
      <c r="M12" s="13"/>
      <c r="N12" s="13"/>
      <c r="O12" s="13">
        <v>70</v>
      </c>
      <c r="P12" s="13"/>
      <c r="Q12" s="44"/>
      <c r="R12" s="71"/>
      <c r="S12" s="71"/>
      <c r="T12" s="71"/>
      <c r="U12" s="71"/>
      <c r="V12" s="71"/>
      <c r="W12" s="71"/>
      <c r="X12" s="71"/>
      <c r="Y12" s="71"/>
      <c r="Z12" s="71"/>
      <c r="AF12" s="5">
        <f>J12-N12</f>
        <v>1400</v>
      </c>
      <c r="AH12" s="84">
        <f>I12-N12</f>
        <v>1400</v>
      </c>
      <c r="AI12" s="73">
        <v>200</v>
      </c>
      <c r="AJ12" s="73">
        <f>O12/AH12*100</f>
        <v>5</v>
      </c>
    </row>
    <row r="13" spans="1:36" ht="36" customHeight="1">
      <c r="A13" s="85">
        <v>2</v>
      </c>
      <c r="B13" s="86" t="s">
        <v>53</v>
      </c>
      <c r="C13" s="87" t="s">
        <v>59</v>
      </c>
      <c r="D13" s="87" t="s">
        <v>99</v>
      </c>
      <c r="E13" s="88" t="s">
        <v>61</v>
      </c>
      <c r="F13" s="89" t="s">
        <v>55</v>
      </c>
      <c r="G13" s="90" t="s">
        <v>64</v>
      </c>
      <c r="H13" s="91">
        <v>1300</v>
      </c>
      <c r="I13" s="43">
        <f t="shared" si="4"/>
        <v>1300</v>
      </c>
      <c r="J13" s="13">
        <f t="shared" si="4"/>
        <v>1300</v>
      </c>
      <c r="K13" s="151">
        <v>255</v>
      </c>
      <c r="L13" s="13">
        <v>60</v>
      </c>
      <c r="M13" s="13"/>
      <c r="N13" s="13"/>
      <c r="O13" s="13">
        <v>60</v>
      </c>
      <c r="P13" s="13"/>
      <c r="Q13" s="44"/>
      <c r="R13" s="71"/>
      <c r="S13" s="71"/>
      <c r="T13" s="71"/>
      <c r="U13" s="71"/>
      <c r="V13" s="71"/>
      <c r="W13" s="71"/>
      <c r="X13" s="71"/>
      <c r="Y13" s="71"/>
      <c r="Z13" s="71"/>
      <c r="AH13" s="84">
        <f>I13-N13</f>
        <v>1300</v>
      </c>
      <c r="AI13" s="73">
        <v>100</v>
      </c>
      <c r="AJ13" s="73">
        <f t="shared" ref="AJ13:AJ23" si="5">O13/AH13*100</f>
        <v>4.6153846153846159</v>
      </c>
    </row>
    <row r="14" spans="1:36" ht="31.8" customHeight="1">
      <c r="A14" s="85">
        <v>3</v>
      </c>
      <c r="B14" s="86" t="s">
        <v>54</v>
      </c>
      <c r="C14" s="87" t="s">
        <v>59</v>
      </c>
      <c r="D14" s="87" t="s">
        <v>99</v>
      </c>
      <c r="E14" s="88" t="s">
        <v>62</v>
      </c>
      <c r="F14" s="89" t="s">
        <v>55</v>
      </c>
      <c r="G14" s="90" t="s">
        <v>65</v>
      </c>
      <c r="H14" s="91">
        <v>1200</v>
      </c>
      <c r="I14" s="43">
        <f t="shared" si="4"/>
        <v>1200</v>
      </c>
      <c r="J14" s="13">
        <f t="shared" si="4"/>
        <v>1200</v>
      </c>
      <c r="K14" s="151">
        <v>352</v>
      </c>
      <c r="L14" s="13">
        <v>115</v>
      </c>
      <c r="M14" s="13"/>
      <c r="N14" s="13"/>
      <c r="O14" s="13">
        <v>115</v>
      </c>
      <c r="P14" s="13"/>
      <c r="Q14" s="44"/>
      <c r="R14" s="71"/>
      <c r="S14" s="71"/>
      <c r="T14" s="71"/>
      <c r="U14" s="71"/>
      <c r="V14" s="71"/>
      <c r="W14" s="71"/>
      <c r="X14" s="71"/>
      <c r="Y14" s="71"/>
      <c r="Z14" s="71"/>
      <c r="AH14" s="84">
        <f>I14-N14</f>
        <v>1200</v>
      </c>
      <c r="AI14" s="73">
        <v>100</v>
      </c>
      <c r="AJ14" s="73">
        <f t="shared" si="5"/>
        <v>9.5833333333333339</v>
      </c>
    </row>
    <row r="15" spans="1:36" ht="33.6" customHeight="1">
      <c r="A15" s="85">
        <v>4</v>
      </c>
      <c r="B15" s="86" t="s">
        <v>81</v>
      </c>
      <c r="C15" s="87" t="s">
        <v>59</v>
      </c>
      <c r="D15" s="87" t="s">
        <v>100</v>
      </c>
      <c r="E15" s="88">
        <v>8014402</v>
      </c>
      <c r="F15" s="89" t="s">
        <v>72</v>
      </c>
      <c r="G15" s="90" t="s">
        <v>196</v>
      </c>
      <c r="H15" s="91">
        <v>1452.316</v>
      </c>
      <c r="I15" s="43">
        <f t="shared" si="4"/>
        <v>1452.316</v>
      </c>
      <c r="J15" s="13">
        <f t="shared" si="4"/>
        <v>1452.316</v>
      </c>
      <c r="K15" s="13">
        <v>1041.5</v>
      </c>
      <c r="L15" s="13">
        <v>70</v>
      </c>
      <c r="M15" s="13"/>
      <c r="N15" s="13"/>
      <c r="O15" s="13">
        <v>70</v>
      </c>
      <c r="P15" s="13"/>
      <c r="Q15" s="44"/>
      <c r="R15" s="71"/>
      <c r="S15" s="71"/>
      <c r="T15" s="71"/>
      <c r="U15" s="71"/>
      <c r="V15" s="71"/>
      <c r="W15" s="71"/>
      <c r="X15" s="71"/>
      <c r="Y15" s="71"/>
      <c r="Z15" s="71"/>
      <c r="AH15" s="84"/>
    </row>
    <row r="16" spans="1:36" s="100" customFormat="1" ht="19.2" customHeight="1">
      <c r="A16" s="92" t="s">
        <v>4</v>
      </c>
      <c r="B16" s="93" t="s">
        <v>70</v>
      </c>
      <c r="C16" s="94"/>
      <c r="D16" s="94"/>
      <c r="E16" s="94"/>
      <c r="F16" s="95"/>
      <c r="G16" s="95"/>
      <c r="H16" s="96"/>
      <c r="I16" s="97"/>
      <c r="J16" s="96"/>
      <c r="K16" s="96"/>
      <c r="L16" s="96"/>
      <c r="M16" s="96"/>
      <c r="N16" s="96"/>
      <c r="O16" s="79">
        <f t="shared" ref="O16:O17" si="6">L16+M16-N16</f>
        <v>0</v>
      </c>
      <c r="P16" s="96"/>
      <c r="Q16" s="98"/>
      <c r="R16" s="99"/>
      <c r="S16" s="99"/>
      <c r="T16" s="99"/>
      <c r="U16" s="99"/>
      <c r="V16" s="99"/>
      <c r="W16" s="99"/>
      <c r="X16" s="99"/>
      <c r="Y16" s="99"/>
      <c r="Z16" s="99"/>
      <c r="AH16" s="84">
        <f>I16-N16</f>
        <v>0</v>
      </c>
      <c r="AI16" s="100">
        <v>900</v>
      </c>
      <c r="AJ16" s="100" t="e">
        <f t="shared" si="5"/>
        <v>#DIV/0!</v>
      </c>
    </row>
    <row r="17" spans="1:36" s="100" customFormat="1" ht="22.2" customHeight="1">
      <c r="A17" s="92" t="s">
        <v>17</v>
      </c>
      <c r="B17" s="93" t="s">
        <v>69</v>
      </c>
      <c r="C17" s="94"/>
      <c r="D17" s="94"/>
      <c r="E17" s="101"/>
      <c r="F17" s="95"/>
      <c r="G17" s="95"/>
      <c r="H17" s="96"/>
      <c r="I17" s="97"/>
      <c r="J17" s="96"/>
      <c r="K17" s="96"/>
      <c r="L17" s="96"/>
      <c r="M17" s="96"/>
      <c r="N17" s="96"/>
      <c r="O17" s="79">
        <f t="shared" si="6"/>
        <v>0</v>
      </c>
      <c r="P17" s="96"/>
      <c r="Q17" s="98"/>
      <c r="R17" s="99"/>
      <c r="S17" s="99"/>
      <c r="T17" s="99"/>
      <c r="U17" s="99"/>
      <c r="V17" s="99"/>
      <c r="W17" s="99"/>
      <c r="X17" s="99"/>
      <c r="Y17" s="99"/>
      <c r="Z17" s="99"/>
      <c r="AH17" s="84">
        <f>I17-N17</f>
        <v>0</v>
      </c>
      <c r="AI17" s="100">
        <v>600</v>
      </c>
      <c r="AJ17" s="100" t="e">
        <f t="shared" si="5"/>
        <v>#DIV/0!</v>
      </c>
    </row>
    <row r="18" spans="1:36" s="100" customFormat="1" ht="21.6" customHeight="1">
      <c r="A18" s="92" t="s">
        <v>2</v>
      </c>
      <c r="B18" s="102" t="s">
        <v>20</v>
      </c>
      <c r="C18" s="92"/>
      <c r="D18" s="92"/>
      <c r="E18" s="101"/>
      <c r="F18" s="103"/>
      <c r="G18" s="103"/>
      <c r="H18" s="79">
        <f>H19+H21+H23</f>
        <v>23936.499</v>
      </c>
      <c r="I18" s="79">
        <f t="shared" ref="I18:K18" si="7">I19+I21+I23</f>
        <v>2616.4989999999998</v>
      </c>
      <c r="J18" s="79">
        <f t="shared" si="7"/>
        <v>2616</v>
      </c>
      <c r="K18" s="79">
        <f t="shared" si="7"/>
        <v>601.84100000000001</v>
      </c>
      <c r="L18" s="79">
        <f>L19+L21+L23</f>
        <v>300</v>
      </c>
      <c r="M18" s="79">
        <f t="shared" ref="M18:P18" si="8">M19+M21+M23</f>
        <v>0</v>
      </c>
      <c r="N18" s="79">
        <f t="shared" si="8"/>
        <v>0</v>
      </c>
      <c r="O18" s="79">
        <f t="shared" si="8"/>
        <v>300</v>
      </c>
      <c r="P18" s="79">
        <f t="shared" si="8"/>
        <v>45</v>
      </c>
      <c r="Q18" s="79"/>
      <c r="R18" s="80"/>
      <c r="S18" s="80"/>
      <c r="T18" s="80"/>
      <c r="U18" s="80"/>
      <c r="V18" s="80"/>
      <c r="W18" s="80"/>
      <c r="X18" s="80"/>
      <c r="Y18" s="80"/>
      <c r="Z18" s="80"/>
      <c r="AD18" s="104">
        <f>SUM(AI19:AI23)</f>
        <v>9677</v>
      </c>
      <c r="AH18" s="84">
        <f>I18-N18</f>
        <v>2616.4989999999998</v>
      </c>
      <c r="AI18" s="105">
        <v>0.1</v>
      </c>
      <c r="AJ18" s="73">
        <f t="shared" si="5"/>
        <v>11.465702834207084</v>
      </c>
    </row>
    <row r="19" spans="1:36" s="100" customFormat="1" ht="23.4" customHeight="1">
      <c r="A19" s="92" t="s">
        <v>3</v>
      </c>
      <c r="B19" s="93" t="s">
        <v>46</v>
      </c>
      <c r="C19" s="94"/>
      <c r="D19" s="94"/>
      <c r="E19" s="94"/>
      <c r="F19" s="95"/>
      <c r="G19" s="95"/>
      <c r="H19" s="96">
        <f t="shared" ref="H19:K19" si="9">SUM(H20:H20)</f>
        <v>11936.499</v>
      </c>
      <c r="I19" s="96">
        <f t="shared" si="9"/>
        <v>1136.499</v>
      </c>
      <c r="J19" s="96">
        <f t="shared" si="9"/>
        <v>1136</v>
      </c>
      <c r="K19" s="96">
        <f t="shared" si="9"/>
        <v>601.84100000000001</v>
      </c>
      <c r="L19" s="96">
        <f t="shared" ref="L19:P19" si="10">SUM(L20:L20)</f>
        <v>100</v>
      </c>
      <c r="M19" s="96">
        <f t="shared" si="10"/>
        <v>0</v>
      </c>
      <c r="N19" s="96">
        <f t="shared" si="10"/>
        <v>0</v>
      </c>
      <c r="O19" s="96">
        <f t="shared" si="10"/>
        <v>100</v>
      </c>
      <c r="P19" s="96">
        <f t="shared" si="10"/>
        <v>45</v>
      </c>
      <c r="Q19" s="98"/>
      <c r="R19" s="99"/>
      <c r="S19" s="99"/>
      <c r="T19" s="99"/>
      <c r="U19" s="99"/>
      <c r="V19" s="99"/>
      <c r="W19" s="99"/>
      <c r="X19" s="99"/>
      <c r="Y19" s="99"/>
      <c r="Z19" s="99"/>
      <c r="AH19" s="84">
        <f>I19-N19</f>
        <v>1136.499</v>
      </c>
      <c r="AI19" s="100">
        <v>377</v>
      </c>
      <c r="AJ19" s="100">
        <f t="shared" si="5"/>
        <v>8.798951868853381</v>
      </c>
    </row>
    <row r="20" spans="1:36" s="114" customFormat="1" ht="37.200000000000003" customHeight="1">
      <c r="A20" s="106">
        <v>1</v>
      </c>
      <c r="B20" s="107" t="s">
        <v>77</v>
      </c>
      <c r="C20" s="108" t="s">
        <v>58</v>
      </c>
      <c r="D20" s="108" t="s">
        <v>246</v>
      </c>
      <c r="E20" s="108">
        <v>7737369</v>
      </c>
      <c r="F20" s="109" t="s">
        <v>75</v>
      </c>
      <c r="G20" s="109" t="s">
        <v>197</v>
      </c>
      <c r="H20" s="72">
        <v>11936.499</v>
      </c>
      <c r="I20" s="110">
        <v>1136.499</v>
      </c>
      <c r="J20" s="72">
        <v>1136</v>
      </c>
      <c r="K20" s="72">
        <v>601.84100000000001</v>
      </c>
      <c r="L20" s="72">
        <v>100</v>
      </c>
      <c r="M20" s="72"/>
      <c r="N20" s="72"/>
      <c r="O20" s="111">
        <f>L20+M20-N20</f>
        <v>100</v>
      </c>
      <c r="P20" s="72">
        <v>45</v>
      </c>
      <c r="Q20" s="112"/>
      <c r="R20" s="113"/>
      <c r="S20" s="113"/>
      <c r="T20" s="113"/>
      <c r="U20" s="113"/>
      <c r="V20" s="113"/>
      <c r="W20" s="113"/>
      <c r="X20" s="113"/>
      <c r="Y20" s="113"/>
      <c r="Z20" s="113"/>
      <c r="AH20" s="115" t="e">
        <f>#REF!-N20</f>
        <v>#REF!</v>
      </c>
      <c r="AI20" s="114">
        <v>8000</v>
      </c>
      <c r="AJ20" s="114" t="e">
        <f t="shared" si="5"/>
        <v>#REF!</v>
      </c>
    </row>
    <row r="21" spans="1:36" s="100" customFormat="1">
      <c r="A21" s="92" t="s">
        <v>4</v>
      </c>
      <c r="B21" s="93" t="s">
        <v>70</v>
      </c>
      <c r="C21" s="94"/>
      <c r="D21" s="94"/>
      <c r="E21" s="94"/>
      <c r="F21" s="95"/>
      <c r="G21" s="95"/>
      <c r="H21" s="96">
        <f t="shared" ref="H21:K21" si="11">SUM(H22:H22)</f>
        <v>10000</v>
      </c>
      <c r="I21" s="96">
        <f t="shared" si="11"/>
        <v>1000</v>
      </c>
      <c r="J21" s="96">
        <f t="shared" si="11"/>
        <v>1000</v>
      </c>
      <c r="K21" s="96">
        <f t="shared" si="11"/>
        <v>0</v>
      </c>
      <c r="L21" s="96">
        <f t="shared" ref="L21:P21" si="12">SUM(L22:L22)</f>
        <v>100</v>
      </c>
      <c r="M21" s="96">
        <f t="shared" si="12"/>
        <v>0</v>
      </c>
      <c r="N21" s="96">
        <f t="shared" si="12"/>
        <v>0</v>
      </c>
      <c r="O21" s="96">
        <f t="shared" si="12"/>
        <v>100</v>
      </c>
      <c r="P21" s="96">
        <f t="shared" si="12"/>
        <v>0</v>
      </c>
      <c r="Q21" s="96"/>
      <c r="R21" s="116"/>
      <c r="S21" s="116"/>
      <c r="T21" s="116"/>
      <c r="U21" s="116"/>
      <c r="V21" s="116"/>
      <c r="W21" s="116"/>
      <c r="X21" s="116"/>
      <c r="Y21" s="116"/>
      <c r="Z21" s="116"/>
      <c r="AH21" s="84">
        <f>I21-N21</f>
        <v>1000</v>
      </c>
      <c r="AI21" s="100">
        <f>AH21*$AI$18</f>
        <v>100</v>
      </c>
      <c r="AJ21" s="100">
        <f t="shared" si="5"/>
        <v>10</v>
      </c>
    </row>
    <row r="22" spans="1:36" ht="39.6" customHeight="1">
      <c r="A22" s="85">
        <v>1</v>
      </c>
      <c r="B22" s="117" t="s">
        <v>76</v>
      </c>
      <c r="C22" s="87" t="s">
        <v>58</v>
      </c>
      <c r="D22" s="108" t="s">
        <v>246</v>
      </c>
      <c r="E22" s="108">
        <v>7994238</v>
      </c>
      <c r="F22" s="109" t="s">
        <v>47</v>
      </c>
      <c r="G22" s="118" t="s">
        <v>198</v>
      </c>
      <c r="H22" s="13">
        <v>10000</v>
      </c>
      <c r="I22" s="13">
        <v>1000</v>
      </c>
      <c r="J22" s="13">
        <v>1000</v>
      </c>
      <c r="K22" s="13">
        <v>0</v>
      </c>
      <c r="L22" s="13">
        <v>100</v>
      </c>
      <c r="M22" s="13"/>
      <c r="N22" s="29"/>
      <c r="O22" s="81">
        <f>L22+M22-N22</f>
        <v>100</v>
      </c>
      <c r="P22" s="44"/>
      <c r="Q22" s="44"/>
      <c r="R22" s="71"/>
      <c r="S22" s="71"/>
      <c r="T22" s="71"/>
      <c r="U22" s="71"/>
      <c r="V22" s="71"/>
      <c r="W22" s="71"/>
      <c r="X22" s="71"/>
      <c r="Y22" s="71"/>
      <c r="Z22" s="71"/>
      <c r="AH22" s="84">
        <v>500</v>
      </c>
      <c r="AI22" s="73">
        <v>500</v>
      </c>
      <c r="AJ22" s="73">
        <f t="shared" si="5"/>
        <v>20</v>
      </c>
    </row>
    <row r="23" spans="1:36" s="100" customFormat="1">
      <c r="A23" s="92" t="s">
        <v>17</v>
      </c>
      <c r="B23" s="93" t="s">
        <v>69</v>
      </c>
      <c r="C23" s="94"/>
      <c r="D23" s="94"/>
      <c r="E23" s="101"/>
      <c r="F23" s="95"/>
      <c r="G23" s="95"/>
      <c r="H23" s="96">
        <f t="shared" ref="H23:J23" si="13">SUM(H24:H24)</f>
        <v>2000</v>
      </c>
      <c r="I23" s="96">
        <f t="shared" si="13"/>
        <v>480</v>
      </c>
      <c r="J23" s="96">
        <f t="shared" si="13"/>
        <v>480</v>
      </c>
      <c r="K23" s="96"/>
      <c r="L23" s="96">
        <f t="shared" ref="L23:P23" si="14">SUM(L24:L24)</f>
        <v>100</v>
      </c>
      <c r="M23" s="96">
        <f t="shared" si="14"/>
        <v>0</v>
      </c>
      <c r="N23" s="96">
        <f t="shared" si="14"/>
        <v>0</v>
      </c>
      <c r="O23" s="96">
        <f t="shared" si="14"/>
        <v>100</v>
      </c>
      <c r="P23" s="96">
        <f t="shared" si="14"/>
        <v>0</v>
      </c>
      <c r="Q23" s="98"/>
      <c r="R23" s="99"/>
      <c r="S23" s="99"/>
      <c r="T23" s="99"/>
      <c r="U23" s="99"/>
      <c r="V23" s="99"/>
      <c r="W23" s="99"/>
      <c r="X23" s="99"/>
      <c r="Y23" s="99"/>
      <c r="Z23" s="99"/>
      <c r="AH23" s="84">
        <f>I23-N23</f>
        <v>480</v>
      </c>
      <c r="AI23" s="100">
        <v>700</v>
      </c>
      <c r="AJ23" s="100">
        <f t="shared" si="5"/>
        <v>20.833333333333336</v>
      </c>
    </row>
    <row r="24" spans="1:36" ht="36.6" customHeight="1">
      <c r="A24" s="85">
        <v>1</v>
      </c>
      <c r="B24" s="117" t="s">
        <v>78</v>
      </c>
      <c r="C24" s="87" t="s">
        <v>58</v>
      </c>
      <c r="D24" s="108" t="s">
        <v>246</v>
      </c>
      <c r="E24" s="119"/>
      <c r="F24" s="120" t="s">
        <v>79</v>
      </c>
      <c r="G24" s="120" t="s">
        <v>272</v>
      </c>
      <c r="H24" s="13">
        <v>2000</v>
      </c>
      <c r="I24" s="43">
        <v>480</v>
      </c>
      <c r="J24" s="13">
        <f>I24</f>
        <v>480</v>
      </c>
      <c r="K24" s="13">
        <v>0</v>
      </c>
      <c r="L24" s="13">
        <f>O24</f>
        <v>100</v>
      </c>
      <c r="M24" s="13"/>
      <c r="N24" s="13"/>
      <c r="O24" s="81">
        <v>100</v>
      </c>
      <c r="P24" s="13"/>
      <c r="Q24" s="44" t="s">
        <v>80</v>
      </c>
      <c r="R24" s="71"/>
      <c r="S24" s="71"/>
      <c r="T24" s="71"/>
      <c r="U24" s="71"/>
      <c r="V24" s="71"/>
      <c r="W24" s="71"/>
      <c r="X24" s="71"/>
      <c r="Y24" s="71"/>
      <c r="Z24" s="71"/>
      <c r="AH24" s="121"/>
    </row>
    <row r="25" spans="1:36" ht="73.5" customHeight="1"/>
  </sheetData>
  <mergeCells count="21">
    <mergeCell ref="A1:Q1"/>
    <mergeCell ref="A2:P2"/>
    <mergeCell ref="A4:A7"/>
    <mergeCell ref="B4:B7"/>
    <mergeCell ref="C4:C7"/>
    <mergeCell ref="E4:E7"/>
    <mergeCell ref="F4:F7"/>
    <mergeCell ref="G4:I4"/>
    <mergeCell ref="O4:O7"/>
    <mergeCell ref="P4:P7"/>
    <mergeCell ref="H6:H7"/>
    <mergeCell ref="J4:J7"/>
    <mergeCell ref="Q4:Q7"/>
    <mergeCell ref="M5:M7"/>
    <mergeCell ref="N5:N7"/>
    <mergeCell ref="L4:L7"/>
    <mergeCell ref="D4:D7"/>
    <mergeCell ref="M4:N4"/>
    <mergeCell ref="G5:G7"/>
    <mergeCell ref="H5:I5"/>
    <mergeCell ref="K4:K7"/>
  </mergeCells>
  <pageMargins left="0" right="0" top="0.35433070866141736" bottom="0.35433070866141736" header="0.31496062992125984" footer="0.31496062992125984"/>
  <pageSetup paperSize="9" scale="65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zoomScale="73" zoomScaleNormal="73" workbookViewId="0">
      <selection activeCell="S10" sqref="S10"/>
    </sheetView>
  </sheetViews>
  <sheetFormatPr defaultColWidth="9" defaultRowHeight="15.6"/>
  <cols>
    <col min="1" max="1" width="5.5" style="2" customWidth="1"/>
    <col min="2" max="2" width="36.19921875" style="3" customWidth="1"/>
    <col min="3" max="4" width="7.09765625" style="1" customWidth="1"/>
    <col min="5" max="5" width="11.69921875" style="1" customWidth="1"/>
    <col min="6" max="6" width="10.69921875" style="1" customWidth="1"/>
    <col min="7" max="7" width="18.59765625" style="1" customWidth="1"/>
    <col min="8" max="8" width="11.09765625" style="4" customWidth="1"/>
    <col min="9" max="9" width="11.5" style="4" customWidth="1"/>
    <col min="10" max="10" width="13.3984375" style="5" customWidth="1"/>
    <col min="11" max="11" width="10.59765625" style="5" customWidth="1"/>
    <col min="12" max="14" width="11.69921875" style="4" customWidth="1"/>
    <col min="15" max="15" width="10.69921875" style="4" customWidth="1"/>
    <col min="16" max="16" width="11.3984375" style="1" hidden="1" customWidth="1"/>
    <col min="17" max="17" width="13.296875" style="1" customWidth="1"/>
    <col min="18" max="18" width="16" style="1" customWidth="1"/>
    <col min="19" max="19" width="14.59765625" style="4" customWidth="1"/>
    <col min="20" max="20" width="15.59765625" style="1" customWidth="1"/>
    <col min="21" max="21" width="13.3984375" style="1" customWidth="1"/>
    <col min="22" max="24" width="9" style="1"/>
    <col min="25" max="25" width="9" style="1" customWidth="1"/>
    <col min="26" max="26" width="17.59765625" style="1" customWidth="1"/>
    <col min="27" max="27" width="16" style="1" customWidth="1"/>
    <col min="28" max="16384" width="9" style="1"/>
  </cols>
  <sheetData>
    <row r="1" spans="1:27" ht="58.2" customHeight="1">
      <c r="A1" s="262" t="s">
        <v>269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U1" s="4"/>
    </row>
    <row r="2" spans="1:27" ht="28.2" customHeight="1">
      <c r="A2" s="266" t="str">
        <f>'PL 02 dat'!A2:R2</f>
        <v>(Kèm theo Nghị quyết số       /NQ-HĐND ngày        tháng     năm 2025 của Hội đồng nhân dân xã Phú Trạch )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U2" s="4"/>
    </row>
    <row r="3" spans="1:27" ht="36" customHeight="1">
      <c r="B3" s="74"/>
      <c r="C3" s="73"/>
      <c r="D3" s="73"/>
      <c r="E3" s="73"/>
      <c r="F3" s="73"/>
      <c r="G3" s="73"/>
      <c r="H3" s="5"/>
      <c r="I3" s="5"/>
      <c r="L3" s="5"/>
      <c r="M3" s="5"/>
      <c r="N3" s="75" t="s">
        <v>5</v>
      </c>
      <c r="O3" s="5"/>
      <c r="P3" s="73"/>
      <c r="Q3" s="73"/>
    </row>
    <row r="4" spans="1:27" s="7" customFormat="1" ht="30.6" customHeight="1">
      <c r="A4" s="265" t="s">
        <v>6</v>
      </c>
      <c r="B4" s="265" t="s">
        <v>7</v>
      </c>
      <c r="C4" s="265" t="s">
        <v>8</v>
      </c>
      <c r="D4" s="253" t="s">
        <v>244</v>
      </c>
      <c r="E4" s="265" t="s">
        <v>9</v>
      </c>
      <c r="F4" s="265" t="s">
        <v>32</v>
      </c>
      <c r="G4" s="265" t="s">
        <v>11</v>
      </c>
      <c r="H4" s="265"/>
      <c r="I4" s="265"/>
      <c r="J4" s="259" t="s">
        <v>33</v>
      </c>
      <c r="K4" s="259" t="s">
        <v>200</v>
      </c>
      <c r="L4" s="259" t="s">
        <v>199</v>
      </c>
      <c r="M4" s="256" t="s">
        <v>34</v>
      </c>
      <c r="N4" s="257"/>
      <c r="O4" s="242" t="s">
        <v>42</v>
      </c>
      <c r="P4" s="253" t="s">
        <v>50</v>
      </c>
      <c r="Q4" s="265" t="s">
        <v>14</v>
      </c>
      <c r="S4" s="8"/>
    </row>
    <row r="5" spans="1:27" s="7" customFormat="1" ht="33" customHeight="1">
      <c r="A5" s="265"/>
      <c r="B5" s="265"/>
      <c r="C5" s="265"/>
      <c r="D5" s="254"/>
      <c r="E5" s="265"/>
      <c r="F5" s="265"/>
      <c r="G5" s="253" t="s">
        <v>18</v>
      </c>
      <c r="H5" s="258" t="s">
        <v>13</v>
      </c>
      <c r="I5" s="258"/>
      <c r="J5" s="260"/>
      <c r="K5" s="260"/>
      <c r="L5" s="260"/>
      <c r="M5" s="259" t="s">
        <v>35</v>
      </c>
      <c r="N5" s="259" t="s">
        <v>167</v>
      </c>
      <c r="O5" s="243"/>
      <c r="P5" s="254"/>
      <c r="Q5" s="265"/>
      <c r="S5" s="8"/>
    </row>
    <row r="6" spans="1:27" s="7" customFormat="1" ht="15.6" customHeight="1">
      <c r="A6" s="265"/>
      <c r="B6" s="265"/>
      <c r="C6" s="265"/>
      <c r="D6" s="254"/>
      <c r="E6" s="265"/>
      <c r="F6" s="265"/>
      <c r="G6" s="254"/>
      <c r="H6" s="259" t="s">
        <v>15</v>
      </c>
      <c r="I6" s="259" t="s">
        <v>209</v>
      </c>
      <c r="J6" s="260"/>
      <c r="K6" s="260"/>
      <c r="L6" s="260"/>
      <c r="M6" s="260"/>
      <c r="N6" s="260"/>
      <c r="O6" s="243"/>
      <c r="P6" s="254"/>
      <c r="Q6" s="265"/>
      <c r="S6" s="8" t="s">
        <v>191</v>
      </c>
    </row>
    <row r="7" spans="1:27" s="7" customFormat="1" ht="28.2" customHeight="1">
      <c r="A7" s="265"/>
      <c r="B7" s="265"/>
      <c r="C7" s="265"/>
      <c r="D7" s="255"/>
      <c r="E7" s="265"/>
      <c r="F7" s="265"/>
      <c r="G7" s="255"/>
      <c r="H7" s="261"/>
      <c r="I7" s="261"/>
      <c r="J7" s="261"/>
      <c r="K7" s="261"/>
      <c r="L7" s="261"/>
      <c r="M7" s="261"/>
      <c r="N7" s="261"/>
      <c r="O7" s="244"/>
      <c r="P7" s="255"/>
      <c r="Q7" s="265"/>
      <c r="S7" s="8"/>
    </row>
    <row r="8" spans="1:27" s="7" customFormat="1">
      <c r="A8" s="68">
        <v>1</v>
      </c>
      <c r="B8" s="68">
        <v>2</v>
      </c>
      <c r="C8" s="192">
        <v>3</v>
      </c>
      <c r="D8" s="211"/>
      <c r="E8" s="192">
        <v>4</v>
      </c>
      <c r="F8" s="192">
        <v>5</v>
      </c>
      <c r="G8" s="192">
        <v>6</v>
      </c>
      <c r="H8" s="192">
        <v>7</v>
      </c>
      <c r="I8" s="192">
        <v>8</v>
      </c>
      <c r="J8" s="192">
        <v>9</v>
      </c>
      <c r="K8" s="192">
        <v>10</v>
      </c>
      <c r="L8" s="192">
        <v>11</v>
      </c>
      <c r="M8" s="192">
        <v>12</v>
      </c>
      <c r="N8" s="192">
        <v>13</v>
      </c>
      <c r="O8" s="192">
        <v>14</v>
      </c>
      <c r="P8" s="192">
        <v>15</v>
      </c>
      <c r="Q8" s="192">
        <v>16</v>
      </c>
      <c r="R8" s="8"/>
      <c r="S8" s="8"/>
    </row>
    <row r="9" spans="1:27" s="7" customFormat="1" ht="30" customHeight="1">
      <c r="A9" s="122"/>
      <c r="B9" s="122" t="s">
        <v>85</v>
      </c>
      <c r="C9" s="122"/>
      <c r="D9" s="122"/>
      <c r="E9" s="122"/>
      <c r="F9" s="122"/>
      <c r="G9" s="122"/>
      <c r="H9" s="9">
        <f>H10+H15</f>
        <v>400</v>
      </c>
      <c r="I9" s="9">
        <f t="shared" ref="I9:P9" si="0">I10+I15</f>
        <v>400</v>
      </c>
      <c r="J9" s="9">
        <f t="shared" si="0"/>
        <v>400</v>
      </c>
      <c r="K9" s="9">
        <f t="shared" si="0"/>
        <v>0</v>
      </c>
      <c r="L9" s="9">
        <f t="shared" si="0"/>
        <v>400</v>
      </c>
      <c r="M9" s="9">
        <f t="shared" si="0"/>
        <v>0</v>
      </c>
      <c r="N9" s="9">
        <f t="shared" si="0"/>
        <v>0</v>
      </c>
      <c r="O9" s="9">
        <f t="shared" si="0"/>
        <v>400</v>
      </c>
      <c r="P9" s="9">
        <f t="shared" si="0"/>
        <v>400</v>
      </c>
      <c r="Q9" s="9"/>
      <c r="R9" s="8"/>
      <c r="S9" s="8"/>
    </row>
    <row r="10" spans="1:27" s="7" customFormat="1" ht="30" customHeight="1">
      <c r="A10" s="122" t="s">
        <v>1</v>
      </c>
      <c r="B10" s="123" t="s">
        <v>24</v>
      </c>
      <c r="C10" s="122"/>
      <c r="D10" s="122"/>
      <c r="E10" s="122"/>
      <c r="F10" s="122"/>
      <c r="G10" s="122"/>
      <c r="H10" s="9">
        <f>H11+H12+H13</f>
        <v>400</v>
      </c>
      <c r="I10" s="9">
        <f t="shared" ref="I10:P10" si="1">I11+I12+I13</f>
        <v>400</v>
      </c>
      <c r="J10" s="9">
        <f t="shared" si="1"/>
        <v>400</v>
      </c>
      <c r="K10" s="9">
        <f t="shared" si="1"/>
        <v>0</v>
      </c>
      <c r="L10" s="9">
        <f t="shared" si="1"/>
        <v>400</v>
      </c>
      <c r="M10" s="9">
        <f t="shared" si="1"/>
        <v>0</v>
      </c>
      <c r="N10" s="9">
        <f t="shared" si="1"/>
        <v>0</v>
      </c>
      <c r="O10" s="9">
        <f t="shared" si="1"/>
        <v>400</v>
      </c>
      <c r="P10" s="9">
        <f t="shared" si="1"/>
        <v>400</v>
      </c>
      <c r="Q10" s="9"/>
      <c r="R10" s="8"/>
      <c r="S10" s="8"/>
    </row>
    <row r="11" spans="1:27" s="7" customFormat="1" ht="30" customHeight="1">
      <c r="A11" s="122" t="s">
        <v>3</v>
      </c>
      <c r="B11" s="123" t="s">
        <v>46</v>
      </c>
      <c r="C11" s="122"/>
      <c r="D11" s="122"/>
      <c r="E11" s="122"/>
      <c r="F11" s="122"/>
      <c r="G11" s="122"/>
      <c r="H11" s="9"/>
      <c r="I11" s="9"/>
      <c r="J11" s="9"/>
      <c r="K11" s="9"/>
      <c r="L11" s="9"/>
      <c r="M11" s="9"/>
      <c r="N11" s="9"/>
      <c r="O11" s="9"/>
      <c r="P11" s="9"/>
      <c r="Q11" s="10"/>
      <c r="R11" s="8"/>
      <c r="S11" s="8"/>
    </row>
    <row r="12" spans="1:27" s="7" customFormat="1" ht="30" customHeight="1">
      <c r="A12" s="122" t="s">
        <v>4</v>
      </c>
      <c r="B12" s="123" t="s">
        <v>70</v>
      </c>
      <c r="C12" s="122"/>
      <c r="D12" s="122"/>
      <c r="E12" s="122"/>
      <c r="F12" s="122"/>
      <c r="G12" s="122"/>
      <c r="H12" s="9"/>
      <c r="I12" s="9"/>
      <c r="J12" s="9"/>
      <c r="K12" s="9"/>
      <c r="L12" s="9"/>
      <c r="M12" s="9"/>
      <c r="N12" s="9"/>
      <c r="O12" s="9"/>
      <c r="P12" s="9"/>
      <c r="Q12" s="10"/>
      <c r="R12" s="8"/>
      <c r="S12" s="8"/>
    </row>
    <row r="13" spans="1:27" s="7" customFormat="1" ht="30" customHeight="1">
      <c r="A13" s="122" t="s">
        <v>17</v>
      </c>
      <c r="B13" s="123" t="s">
        <v>69</v>
      </c>
      <c r="C13" s="122"/>
      <c r="D13" s="122"/>
      <c r="E13" s="122"/>
      <c r="F13" s="122"/>
      <c r="G13" s="122"/>
      <c r="H13" s="9">
        <f>H14</f>
        <v>400</v>
      </c>
      <c r="I13" s="9">
        <f t="shared" ref="I13:P13" si="2">I14</f>
        <v>400</v>
      </c>
      <c r="J13" s="9">
        <f t="shared" si="2"/>
        <v>400</v>
      </c>
      <c r="K13" s="9" t="str">
        <f t="shared" si="2"/>
        <v>0</v>
      </c>
      <c r="L13" s="9">
        <f t="shared" si="2"/>
        <v>400</v>
      </c>
      <c r="M13" s="9">
        <f t="shared" si="2"/>
        <v>0</v>
      </c>
      <c r="N13" s="9">
        <f t="shared" si="2"/>
        <v>0</v>
      </c>
      <c r="O13" s="9">
        <f t="shared" si="2"/>
        <v>400</v>
      </c>
      <c r="P13" s="9">
        <f t="shared" si="2"/>
        <v>400</v>
      </c>
      <c r="Q13" s="10"/>
      <c r="R13" s="8"/>
      <c r="S13" s="8"/>
    </row>
    <row r="14" spans="1:27" s="36" customFormat="1" ht="53.4" customHeight="1">
      <c r="A14" s="33">
        <v>1</v>
      </c>
      <c r="B14" s="34" t="s">
        <v>83</v>
      </c>
      <c r="C14" s="33" t="s">
        <v>37</v>
      </c>
      <c r="D14" s="33" t="s">
        <v>100</v>
      </c>
      <c r="E14" s="33">
        <v>8137906</v>
      </c>
      <c r="F14" s="33" t="s">
        <v>84</v>
      </c>
      <c r="G14" s="33" t="s">
        <v>195</v>
      </c>
      <c r="H14" s="10">
        <v>400</v>
      </c>
      <c r="I14" s="10">
        <v>400</v>
      </c>
      <c r="J14" s="10">
        <v>400</v>
      </c>
      <c r="K14" s="194" t="s">
        <v>43</v>
      </c>
      <c r="L14" s="10">
        <v>400</v>
      </c>
      <c r="M14" s="10">
        <v>0</v>
      </c>
      <c r="N14" s="10">
        <v>0</v>
      </c>
      <c r="O14" s="10">
        <f>L14+M14-N14</f>
        <v>400</v>
      </c>
      <c r="P14" s="10">
        <v>400</v>
      </c>
      <c r="Q14" s="64" t="s">
        <v>190</v>
      </c>
      <c r="R14" s="35"/>
      <c r="S14" s="35">
        <v>396.32299999999998</v>
      </c>
      <c r="T14" s="35">
        <f>P14-S14</f>
        <v>3.6770000000000209</v>
      </c>
    </row>
    <row r="15" spans="1:27" s="6" customFormat="1" ht="30" customHeight="1">
      <c r="A15" s="124"/>
      <c r="B15" s="125"/>
      <c r="C15" s="124"/>
      <c r="D15" s="124"/>
      <c r="E15" s="126"/>
      <c r="F15" s="127"/>
      <c r="G15" s="127"/>
      <c r="H15" s="9"/>
      <c r="I15" s="9"/>
      <c r="J15" s="9"/>
      <c r="K15" s="9"/>
      <c r="L15" s="9"/>
      <c r="M15" s="9"/>
      <c r="N15" s="9"/>
      <c r="O15" s="9"/>
      <c r="P15" s="9"/>
      <c r="Q15" s="9"/>
      <c r="S15" s="38"/>
      <c r="U15" s="14"/>
      <c r="Y15" s="12"/>
      <c r="Z15" s="15"/>
      <c r="AA15" s="1"/>
    </row>
    <row r="16" spans="1:27" ht="73.5" customHeight="1"/>
  </sheetData>
  <mergeCells count="22">
    <mergeCell ref="A1:Q1"/>
    <mergeCell ref="A4:A7"/>
    <mergeCell ref="B4:B7"/>
    <mergeCell ref="C4:C7"/>
    <mergeCell ref="E4:E7"/>
    <mergeCell ref="F4:F7"/>
    <mergeCell ref="G4:I4"/>
    <mergeCell ref="O4:O7"/>
    <mergeCell ref="P4:P7"/>
    <mergeCell ref="H6:H7"/>
    <mergeCell ref="I6:I7"/>
    <mergeCell ref="A2:Q2"/>
    <mergeCell ref="K4:K7"/>
    <mergeCell ref="J4:J7"/>
    <mergeCell ref="D4:D7"/>
    <mergeCell ref="Q4:Q7"/>
    <mergeCell ref="M5:M7"/>
    <mergeCell ref="N5:N7"/>
    <mergeCell ref="L4:L7"/>
    <mergeCell ref="M4:N4"/>
    <mergeCell ref="G5:G7"/>
    <mergeCell ref="H5:I5"/>
  </mergeCells>
  <pageMargins left="0.19685039370078741" right="0.19685039370078741" top="0.35433070866141736" bottom="0.35433070866141736" header="0.31496062992125984" footer="0.31496062992125984"/>
  <pageSetup paperSize="9" scale="65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zoomScale="96" zoomScaleNormal="96" workbookViewId="0">
      <selection activeCell="K4" sqref="K4:K7"/>
    </sheetView>
  </sheetViews>
  <sheetFormatPr defaultColWidth="9" defaultRowHeight="15.6"/>
  <cols>
    <col min="1" max="1" width="7.796875" style="2" customWidth="1"/>
    <col min="2" max="2" width="36" style="3" customWidth="1"/>
    <col min="3" max="4" width="7.59765625" style="1" customWidth="1"/>
    <col min="5" max="5" width="9.69921875" style="1" customWidth="1"/>
    <col min="6" max="6" width="10.3984375" style="1" customWidth="1"/>
    <col min="7" max="7" width="21.3984375" style="1" customWidth="1"/>
    <col min="8" max="9" width="9.296875" style="4" customWidth="1"/>
    <col min="10" max="10" width="10.09765625" style="5" customWidth="1"/>
    <col min="11" max="11" width="11.19921875" style="5" customWidth="1"/>
    <col min="12" max="12" width="8.69921875" style="4" customWidth="1"/>
    <col min="13" max="13" width="8.5" style="4" customWidth="1"/>
    <col min="14" max="14" width="9.19921875" style="4" customWidth="1"/>
    <col min="15" max="15" width="11.69921875" style="4" customWidth="1"/>
    <col min="16" max="16" width="10" style="1" hidden="1" customWidth="1"/>
    <col min="17" max="17" width="9.19921875" style="1" customWidth="1"/>
    <col min="18" max="18" width="41.3984375" style="48" customWidth="1"/>
    <col min="19" max="19" width="37.296875" style="4" customWidth="1"/>
    <col min="20" max="20" width="30.296875" style="1" customWidth="1"/>
    <col min="21" max="21" width="9" style="1"/>
    <col min="22" max="22" width="13.3984375" style="1" customWidth="1"/>
    <col min="23" max="25" width="9" style="1"/>
    <col min="26" max="26" width="9" style="1" customWidth="1"/>
    <col min="27" max="27" width="17.59765625" style="1" customWidth="1"/>
    <col min="28" max="28" width="16" style="1" customWidth="1"/>
    <col min="29" max="16384" width="9" style="1"/>
  </cols>
  <sheetData>
    <row r="1" spans="1:22" ht="58.2" customHeight="1">
      <c r="A1" s="262" t="s">
        <v>270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46"/>
      <c r="V1" s="4">
        <f>S8-O9</f>
        <v>-1246.5130490000001</v>
      </c>
    </row>
    <row r="2" spans="1:22" ht="28.2" customHeight="1">
      <c r="A2" s="264" t="str">
        <f>'PL 02 dat'!A2:R2</f>
        <v>(Kèm theo Nghị quyết số       /NQ-HĐND ngày        tháng     năm 2025 của Hội đồng nhân dân xã Phú Trạch )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37"/>
      <c r="R2" s="47"/>
      <c r="V2" s="4"/>
    </row>
    <row r="3" spans="1:22" ht="36" customHeight="1">
      <c r="N3" s="39" t="s">
        <v>5</v>
      </c>
    </row>
    <row r="4" spans="1:22" s="11" customFormat="1">
      <c r="A4" s="265" t="s">
        <v>6</v>
      </c>
      <c r="B4" s="265" t="s">
        <v>7</v>
      </c>
      <c r="C4" s="265" t="s">
        <v>8</v>
      </c>
      <c r="D4" s="253" t="s">
        <v>244</v>
      </c>
      <c r="E4" s="265" t="s">
        <v>9</v>
      </c>
      <c r="F4" s="265" t="s">
        <v>32</v>
      </c>
      <c r="G4" s="265" t="s">
        <v>11</v>
      </c>
      <c r="H4" s="265"/>
      <c r="I4" s="265"/>
      <c r="J4" s="259" t="s">
        <v>33</v>
      </c>
      <c r="K4" s="259" t="s">
        <v>200</v>
      </c>
      <c r="L4" s="259" t="s">
        <v>210</v>
      </c>
      <c r="M4" s="267" t="s">
        <v>34</v>
      </c>
      <c r="N4" s="268"/>
      <c r="O4" s="242" t="s">
        <v>42</v>
      </c>
      <c r="P4" s="253" t="s">
        <v>50</v>
      </c>
      <c r="Q4" s="265" t="s">
        <v>14</v>
      </c>
      <c r="R4" s="49"/>
      <c r="S4" s="12"/>
    </row>
    <row r="5" spans="1:22" s="11" customFormat="1">
      <c r="A5" s="265"/>
      <c r="B5" s="265"/>
      <c r="C5" s="265"/>
      <c r="D5" s="254"/>
      <c r="E5" s="265"/>
      <c r="F5" s="265"/>
      <c r="G5" s="253" t="s">
        <v>18</v>
      </c>
      <c r="H5" s="258" t="s">
        <v>13</v>
      </c>
      <c r="I5" s="258"/>
      <c r="J5" s="260"/>
      <c r="K5" s="260"/>
      <c r="L5" s="260"/>
      <c r="M5" s="259" t="s">
        <v>35</v>
      </c>
      <c r="N5" s="259" t="s">
        <v>167</v>
      </c>
      <c r="O5" s="243"/>
      <c r="P5" s="254"/>
      <c r="Q5" s="265"/>
      <c r="R5" s="49"/>
      <c r="S5" s="12"/>
    </row>
    <row r="6" spans="1:22" s="11" customFormat="1">
      <c r="A6" s="265"/>
      <c r="B6" s="265"/>
      <c r="C6" s="265"/>
      <c r="D6" s="254"/>
      <c r="E6" s="265"/>
      <c r="F6" s="265"/>
      <c r="G6" s="254"/>
      <c r="H6" s="259" t="s">
        <v>15</v>
      </c>
      <c r="I6" s="259" t="s">
        <v>209</v>
      </c>
      <c r="J6" s="260"/>
      <c r="K6" s="260"/>
      <c r="L6" s="260"/>
      <c r="M6" s="260"/>
      <c r="N6" s="260"/>
      <c r="O6" s="243"/>
      <c r="P6" s="254"/>
      <c r="Q6" s="265"/>
      <c r="R6" s="49"/>
      <c r="S6" s="12"/>
    </row>
    <row r="7" spans="1:22" s="11" customFormat="1" ht="51.6" customHeight="1">
      <c r="A7" s="265"/>
      <c r="B7" s="265"/>
      <c r="C7" s="265"/>
      <c r="D7" s="255"/>
      <c r="E7" s="265"/>
      <c r="F7" s="265"/>
      <c r="G7" s="255"/>
      <c r="H7" s="261"/>
      <c r="I7" s="261"/>
      <c r="J7" s="261"/>
      <c r="K7" s="261"/>
      <c r="L7" s="261"/>
      <c r="M7" s="261"/>
      <c r="N7" s="261"/>
      <c r="O7" s="244"/>
      <c r="P7" s="255"/>
      <c r="Q7" s="265"/>
      <c r="R7" s="49"/>
      <c r="S7" s="12"/>
    </row>
    <row r="8" spans="1:22" s="11" customFormat="1">
      <c r="A8" s="52">
        <v>1</v>
      </c>
      <c r="B8" s="52">
        <v>2</v>
      </c>
      <c r="C8" s="189">
        <v>3</v>
      </c>
      <c r="D8" s="211"/>
      <c r="E8" s="189">
        <v>4</v>
      </c>
      <c r="F8" s="189">
        <v>5</v>
      </c>
      <c r="G8" s="189">
        <v>6</v>
      </c>
      <c r="H8" s="189">
        <v>7</v>
      </c>
      <c r="I8" s="189">
        <v>8</v>
      </c>
      <c r="J8" s="189">
        <v>9</v>
      </c>
      <c r="K8" s="192"/>
      <c r="L8" s="189">
        <v>10</v>
      </c>
      <c r="M8" s="189">
        <v>11</v>
      </c>
      <c r="N8" s="189">
        <v>12</v>
      </c>
      <c r="O8" s="189">
        <v>13</v>
      </c>
      <c r="P8" s="189">
        <v>14</v>
      </c>
      <c r="Q8" s="189">
        <v>15</v>
      </c>
      <c r="R8" s="50"/>
      <c r="S8" s="12"/>
    </row>
    <row r="9" spans="1:22" s="11" customFormat="1" ht="18.600000000000001" customHeight="1">
      <c r="A9" s="193"/>
      <c r="B9" s="193" t="s">
        <v>29</v>
      </c>
      <c r="C9" s="193"/>
      <c r="D9" s="211"/>
      <c r="E9" s="193"/>
      <c r="F9" s="193"/>
      <c r="G9" s="193"/>
      <c r="H9" s="79">
        <f>H10</f>
        <v>20103.635000000002</v>
      </c>
      <c r="I9" s="79">
        <f t="shared" ref="I9:P9" si="0">I10</f>
        <v>15203.635</v>
      </c>
      <c r="J9" s="79">
        <f t="shared" si="0"/>
        <v>15081.851999999999</v>
      </c>
      <c r="K9" s="79">
        <f t="shared" si="0"/>
        <v>11800</v>
      </c>
      <c r="L9" s="79">
        <f t="shared" si="0"/>
        <v>1246.5130490000001</v>
      </c>
      <c r="M9" s="79">
        <f t="shared" si="0"/>
        <v>0</v>
      </c>
      <c r="N9" s="79">
        <f t="shared" si="0"/>
        <v>0</v>
      </c>
      <c r="O9" s="79">
        <f t="shared" si="0"/>
        <v>1246.5130490000001</v>
      </c>
      <c r="P9" s="79">
        <f t="shared" si="0"/>
        <v>1246.5130490000001</v>
      </c>
      <c r="Q9" s="79"/>
      <c r="R9" s="56"/>
      <c r="S9" s="12"/>
    </row>
    <row r="10" spans="1:22" s="11" customFormat="1" ht="21" customHeight="1">
      <c r="A10" s="193" t="s">
        <v>1</v>
      </c>
      <c r="B10" s="78" t="s">
        <v>24</v>
      </c>
      <c r="C10" s="193"/>
      <c r="D10" s="211"/>
      <c r="E10" s="193"/>
      <c r="F10" s="193"/>
      <c r="G10" s="193"/>
      <c r="H10" s="79">
        <f>H11+H16+H18</f>
        <v>20103.635000000002</v>
      </c>
      <c r="I10" s="79">
        <f t="shared" ref="I10:K10" si="1">I11+I16+I18</f>
        <v>15203.635</v>
      </c>
      <c r="J10" s="79">
        <f t="shared" si="1"/>
        <v>15081.851999999999</v>
      </c>
      <c r="K10" s="79">
        <f t="shared" si="1"/>
        <v>11800</v>
      </c>
      <c r="L10" s="79">
        <f t="shared" ref="L10:P10" si="2">L11+L16+L18</f>
        <v>1246.5130490000001</v>
      </c>
      <c r="M10" s="79">
        <f t="shared" si="2"/>
        <v>0</v>
      </c>
      <c r="N10" s="79">
        <f t="shared" si="2"/>
        <v>0</v>
      </c>
      <c r="O10" s="79">
        <f t="shared" si="2"/>
        <v>1246.5130490000001</v>
      </c>
      <c r="P10" s="79">
        <f t="shared" si="2"/>
        <v>1246.5130490000001</v>
      </c>
      <c r="Q10" s="81"/>
      <c r="R10" s="56"/>
      <c r="S10" s="12"/>
    </row>
    <row r="11" spans="1:22" s="11" customFormat="1" ht="20.399999999999999" customHeight="1">
      <c r="A11" s="193" t="s">
        <v>3</v>
      </c>
      <c r="B11" s="78" t="s">
        <v>46</v>
      </c>
      <c r="C11" s="193"/>
      <c r="D11" s="211"/>
      <c r="E11" s="193"/>
      <c r="F11" s="193"/>
      <c r="G11" s="193"/>
      <c r="H11" s="79">
        <f>SUM(H12:H15)</f>
        <v>14603.635</v>
      </c>
      <c r="I11" s="79">
        <f t="shared" ref="I11:K11" si="3">SUM(I12:I15)</f>
        <v>9703.6350000000002</v>
      </c>
      <c r="J11" s="79">
        <f t="shared" si="3"/>
        <v>9581.851999999999</v>
      </c>
      <c r="K11" s="79">
        <f t="shared" si="3"/>
        <v>8400</v>
      </c>
      <c r="L11" s="79">
        <f>SUM(L12:L15)</f>
        <v>701.12665800000002</v>
      </c>
      <c r="M11" s="79">
        <f t="shared" ref="M11:P11" si="4">SUM(M12:M15)</f>
        <v>0</v>
      </c>
      <c r="N11" s="79">
        <f t="shared" si="4"/>
        <v>0</v>
      </c>
      <c r="O11" s="79">
        <f t="shared" si="4"/>
        <v>701.12665800000002</v>
      </c>
      <c r="P11" s="79">
        <f t="shared" si="4"/>
        <v>701.12665800000002</v>
      </c>
      <c r="Q11" s="81"/>
      <c r="R11" s="56"/>
      <c r="S11" s="12"/>
    </row>
    <row r="12" spans="1:22" s="57" customFormat="1" ht="31.2">
      <c r="A12" s="195">
        <v>1</v>
      </c>
      <c r="B12" s="196" t="s">
        <v>137</v>
      </c>
      <c r="C12" s="195" t="s">
        <v>37</v>
      </c>
      <c r="D12" s="195" t="s">
        <v>101</v>
      </c>
      <c r="E12" s="197">
        <v>7980574</v>
      </c>
      <c r="F12" s="195" t="s">
        <v>138</v>
      </c>
      <c r="G12" s="198" t="s">
        <v>139</v>
      </c>
      <c r="H12" s="81">
        <v>7000</v>
      </c>
      <c r="I12" s="81">
        <v>2100</v>
      </c>
      <c r="J12" s="111">
        <v>2100</v>
      </c>
      <c r="K12" s="111">
        <v>1700</v>
      </c>
      <c r="L12" s="81">
        <v>316.29399999999998</v>
      </c>
      <c r="M12" s="81"/>
      <c r="N12" s="81"/>
      <c r="O12" s="81">
        <f t="shared" ref="O12:O15" si="5">L12+M12-N12</f>
        <v>316.29399999999998</v>
      </c>
      <c r="P12" s="81">
        <f>O12</f>
        <v>316.29399999999998</v>
      </c>
      <c r="Q12" s="81"/>
      <c r="R12" s="56" t="s">
        <v>164</v>
      </c>
      <c r="S12" s="40"/>
    </row>
    <row r="13" spans="1:22" s="57" customFormat="1" ht="46.8">
      <c r="A13" s="195">
        <v>2</v>
      </c>
      <c r="B13" s="196" t="s">
        <v>140</v>
      </c>
      <c r="C13" s="195" t="s">
        <v>37</v>
      </c>
      <c r="D13" s="195" t="s">
        <v>101</v>
      </c>
      <c r="E13" s="197">
        <v>8034266</v>
      </c>
      <c r="F13" s="195" t="s">
        <v>72</v>
      </c>
      <c r="G13" s="198" t="s">
        <v>141</v>
      </c>
      <c r="H13" s="81">
        <v>1200</v>
      </c>
      <c r="I13" s="81">
        <f>H13</f>
        <v>1200</v>
      </c>
      <c r="J13" s="111">
        <v>1124.6189999999999</v>
      </c>
      <c r="K13" s="111">
        <v>1200</v>
      </c>
      <c r="L13" s="81">
        <v>145.631</v>
      </c>
      <c r="M13" s="81"/>
      <c r="N13" s="81"/>
      <c r="O13" s="81">
        <f t="shared" si="5"/>
        <v>145.631</v>
      </c>
      <c r="P13" s="81">
        <f t="shared" ref="P13:P15" si="6">O13</f>
        <v>145.631</v>
      </c>
      <c r="Q13" s="81"/>
      <c r="R13" s="56" t="s">
        <v>164</v>
      </c>
      <c r="S13" s="40"/>
    </row>
    <row r="14" spans="1:22" s="57" customFormat="1" ht="46.8">
      <c r="A14" s="195">
        <v>3</v>
      </c>
      <c r="B14" s="196" t="s">
        <v>165</v>
      </c>
      <c r="C14" s="195" t="s">
        <v>37</v>
      </c>
      <c r="D14" s="195" t="s">
        <v>101</v>
      </c>
      <c r="E14" s="197">
        <v>7952617</v>
      </c>
      <c r="F14" s="197" t="s">
        <v>138</v>
      </c>
      <c r="G14" s="198" t="s">
        <v>163</v>
      </c>
      <c r="H14" s="81">
        <v>5413.6350000000002</v>
      </c>
      <c r="I14" s="81">
        <f>H14</f>
        <v>5413.6350000000002</v>
      </c>
      <c r="J14" s="111">
        <v>5373.2190000000001</v>
      </c>
      <c r="K14" s="111">
        <v>4650</v>
      </c>
      <c r="L14" s="81">
        <f>131.245658</f>
        <v>131.24565799999999</v>
      </c>
      <c r="M14" s="81"/>
      <c r="N14" s="81"/>
      <c r="O14" s="81">
        <f t="shared" si="5"/>
        <v>131.24565799999999</v>
      </c>
      <c r="P14" s="81">
        <f t="shared" si="6"/>
        <v>131.24565799999999</v>
      </c>
      <c r="Q14" s="81"/>
      <c r="R14" s="56" t="s">
        <v>164</v>
      </c>
      <c r="S14" s="40"/>
    </row>
    <row r="15" spans="1:22" s="57" customFormat="1" ht="31.2">
      <c r="A15" s="195">
        <v>4</v>
      </c>
      <c r="B15" s="196" t="s">
        <v>142</v>
      </c>
      <c r="C15" s="195" t="s">
        <v>37</v>
      </c>
      <c r="D15" s="195" t="s">
        <v>101</v>
      </c>
      <c r="E15" s="197">
        <v>8052563</v>
      </c>
      <c r="F15" s="197" t="s">
        <v>55</v>
      </c>
      <c r="G15" s="198" t="s">
        <v>143</v>
      </c>
      <c r="H15" s="81">
        <v>990</v>
      </c>
      <c r="I15" s="81">
        <f>H15</f>
        <v>990</v>
      </c>
      <c r="J15" s="111">
        <v>984.01400000000001</v>
      </c>
      <c r="K15" s="111">
        <v>850</v>
      </c>
      <c r="L15" s="81">
        <v>107.956</v>
      </c>
      <c r="M15" s="81"/>
      <c r="N15" s="81"/>
      <c r="O15" s="81">
        <f t="shared" si="5"/>
        <v>107.956</v>
      </c>
      <c r="P15" s="81">
        <f t="shared" si="6"/>
        <v>107.956</v>
      </c>
      <c r="Q15" s="81"/>
      <c r="R15" s="56" t="s">
        <v>164</v>
      </c>
      <c r="S15" s="40"/>
    </row>
    <row r="16" spans="1:22" s="11" customFormat="1" ht="18.600000000000001" customHeight="1">
      <c r="A16" s="193" t="s">
        <v>4</v>
      </c>
      <c r="B16" s="78" t="s">
        <v>70</v>
      </c>
      <c r="C16" s="193"/>
      <c r="D16" s="211"/>
      <c r="E16" s="193"/>
      <c r="F16" s="193"/>
      <c r="G16" s="78"/>
      <c r="H16" s="79">
        <f t="shared" ref="H16:K16" si="7">SUM(H17:H17)</f>
        <v>5500</v>
      </c>
      <c r="I16" s="79">
        <f t="shared" si="7"/>
        <v>5500</v>
      </c>
      <c r="J16" s="79">
        <f t="shared" si="7"/>
        <v>5500</v>
      </c>
      <c r="K16" s="79">
        <f t="shared" si="7"/>
        <v>3400</v>
      </c>
      <c r="L16" s="79">
        <f t="shared" ref="L16:P16" si="8">SUM(L17:L17)</f>
        <v>545.386391</v>
      </c>
      <c r="M16" s="79">
        <f t="shared" si="8"/>
        <v>0</v>
      </c>
      <c r="N16" s="79">
        <f t="shared" si="8"/>
        <v>0</v>
      </c>
      <c r="O16" s="79">
        <f t="shared" si="8"/>
        <v>545.386391</v>
      </c>
      <c r="P16" s="79">
        <f t="shared" si="8"/>
        <v>545.386391</v>
      </c>
      <c r="Q16" s="81"/>
      <c r="R16" s="56"/>
      <c r="S16" s="12" t="e">
        <f>#REF!+#REF!</f>
        <v>#REF!</v>
      </c>
    </row>
    <row r="17" spans="1:19" s="57" customFormat="1" ht="31.2">
      <c r="A17" s="195">
        <v>1</v>
      </c>
      <c r="B17" s="196" t="s">
        <v>145</v>
      </c>
      <c r="C17" s="195" t="s">
        <v>37</v>
      </c>
      <c r="D17" s="195" t="s">
        <v>101</v>
      </c>
      <c r="E17" s="197">
        <v>8031125</v>
      </c>
      <c r="F17" s="197" t="s">
        <v>47</v>
      </c>
      <c r="G17" s="198" t="s">
        <v>146</v>
      </c>
      <c r="H17" s="81">
        <v>5500</v>
      </c>
      <c r="I17" s="81">
        <v>5500</v>
      </c>
      <c r="J17" s="81">
        <v>5500</v>
      </c>
      <c r="K17" s="81">
        <v>3400</v>
      </c>
      <c r="L17" s="81">
        <f>136.648891+408.7375</f>
        <v>545.386391</v>
      </c>
      <c r="M17" s="81"/>
      <c r="N17" s="81"/>
      <c r="O17" s="81">
        <f t="shared" ref="O17" si="9">L17+M17-N17</f>
        <v>545.386391</v>
      </c>
      <c r="P17" s="81">
        <f>O17</f>
        <v>545.386391</v>
      </c>
      <c r="Q17" s="81"/>
      <c r="R17" s="56" t="s">
        <v>164</v>
      </c>
      <c r="S17" s="40">
        <f>SUM(L17:L17)</f>
        <v>545.386391</v>
      </c>
    </row>
    <row r="18" spans="1:19" s="11" customFormat="1" ht="22.2" customHeight="1">
      <c r="A18" s="193" t="s">
        <v>17</v>
      </c>
      <c r="B18" s="78" t="s">
        <v>69</v>
      </c>
      <c r="C18" s="193"/>
      <c r="D18" s="211"/>
      <c r="E18" s="193"/>
      <c r="F18" s="193"/>
      <c r="G18" s="193"/>
      <c r="H18" s="79"/>
      <c r="I18" s="79"/>
      <c r="J18" s="79"/>
      <c r="K18" s="79"/>
      <c r="L18" s="79"/>
      <c r="M18" s="79"/>
      <c r="N18" s="79"/>
      <c r="O18" s="81"/>
      <c r="P18" s="79"/>
      <c r="Q18" s="81"/>
      <c r="R18" s="56"/>
      <c r="S18" s="12"/>
    </row>
    <row r="19" spans="1:19" ht="73.5" customHeight="1"/>
  </sheetData>
  <mergeCells count="22">
    <mergeCell ref="H6:H7"/>
    <mergeCell ref="I6:I7"/>
    <mergeCell ref="L4:L7"/>
    <mergeCell ref="M4:N4"/>
    <mergeCell ref="J4:J7"/>
    <mergeCell ref="K4:K7"/>
    <mergeCell ref="D4:D7"/>
    <mergeCell ref="G5:G7"/>
    <mergeCell ref="H5:I5"/>
    <mergeCell ref="A1:Q1"/>
    <mergeCell ref="A2:P2"/>
    <mergeCell ref="A4:A7"/>
    <mergeCell ref="B4:B7"/>
    <mergeCell ref="C4:C7"/>
    <mergeCell ref="E4:E7"/>
    <mergeCell ref="F4:F7"/>
    <mergeCell ref="G4:I4"/>
    <mergeCell ref="O4:O7"/>
    <mergeCell ref="P4:P7"/>
    <mergeCell ref="Q4:Q7"/>
    <mergeCell ref="M5:M7"/>
    <mergeCell ref="N5:N7"/>
  </mergeCells>
  <pageMargins left="0.28000000000000003" right="0" top="0.35433070866141736" bottom="0.35433070866141736" header="0.31496062992125984" footer="0.31496062992125984"/>
  <pageSetup paperSize="9" scale="70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H10" sqref="H10"/>
    </sheetView>
  </sheetViews>
  <sheetFormatPr defaultColWidth="9" defaultRowHeight="15.6"/>
  <cols>
    <col min="1" max="1" width="6.296875" style="31" customWidth="1"/>
    <col min="2" max="2" width="32.19921875" style="32" customWidth="1"/>
    <col min="3" max="3" width="10.796875" style="17" customWidth="1"/>
    <col min="4" max="4" width="10.3984375" style="17" customWidth="1"/>
    <col min="5" max="5" width="11.09765625" style="17" customWidth="1"/>
    <col min="6" max="6" width="27" style="17" customWidth="1"/>
    <col min="7" max="7" width="10.19921875" style="17" customWidth="1"/>
    <col min="8" max="8" width="12" style="17" customWidth="1"/>
    <col min="9" max="9" width="16" style="17" customWidth="1"/>
    <col min="10" max="10" width="12.8984375" style="17" customWidth="1"/>
    <col min="11" max="11" width="9.59765625" style="17" customWidth="1"/>
    <col min="12" max="12" width="13.19921875" style="17" customWidth="1"/>
    <col min="13" max="16384" width="9" style="17"/>
  </cols>
  <sheetData>
    <row r="1" spans="1:11" ht="42" customHeight="1">
      <c r="A1" s="270" t="s">
        <v>271</v>
      </c>
      <c r="B1" s="271"/>
      <c r="C1" s="271"/>
      <c r="D1" s="271"/>
      <c r="E1" s="271"/>
      <c r="F1" s="271"/>
      <c r="G1" s="271"/>
      <c r="H1" s="271"/>
      <c r="I1" s="271"/>
      <c r="J1" s="271"/>
      <c r="K1" s="16"/>
    </row>
    <row r="2" spans="1:11" s="62" customFormat="1" ht="24" customHeight="1">
      <c r="A2" s="277" t="str">
        <f>'pl 5 vuot thu'!A2:P2</f>
        <v>(Kèm theo Nghị quyết số       /NQ-HĐND ngày        tháng     năm 2025 của Hội đồng nhân dân xã Phú Trạch )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</row>
    <row r="3" spans="1:11" ht="17.399999999999999">
      <c r="A3" s="18"/>
      <c r="B3" s="19"/>
      <c r="C3" s="20"/>
      <c r="D3" s="20"/>
      <c r="E3" s="20"/>
      <c r="F3" s="20"/>
      <c r="G3" s="20"/>
      <c r="H3" s="20"/>
      <c r="I3" s="20"/>
      <c r="J3" s="58"/>
      <c r="K3" s="59" t="s">
        <v>26</v>
      </c>
    </row>
    <row r="4" spans="1:11" s="21" customFormat="1" ht="31.8" customHeight="1">
      <c r="A4" s="272" t="s">
        <v>6</v>
      </c>
      <c r="B4" s="273" t="s">
        <v>7</v>
      </c>
      <c r="C4" s="273" t="s">
        <v>10</v>
      </c>
      <c r="D4" s="273" t="s">
        <v>12</v>
      </c>
      <c r="E4" s="273" t="s">
        <v>27</v>
      </c>
      <c r="F4" s="273" t="s">
        <v>13</v>
      </c>
      <c r="G4" s="273"/>
      <c r="H4" s="274" t="s">
        <v>172</v>
      </c>
      <c r="I4" s="274" t="s">
        <v>200</v>
      </c>
      <c r="J4" s="274" t="s">
        <v>31</v>
      </c>
      <c r="K4" s="269" t="s">
        <v>0</v>
      </c>
    </row>
    <row r="5" spans="1:11" s="60" customFormat="1" ht="48" customHeight="1">
      <c r="A5" s="272"/>
      <c r="B5" s="273"/>
      <c r="C5" s="273"/>
      <c r="D5" s="273"/>
      <c r="E5" s="273"/>
      <c r="F5" s="54" t="s">
        <v>30</v>
      </c>
      <c r="G5" s="53" t="s">
        <v>28</v>
      </c>
      <c r="H5" s="276"/>
      <c r="I5" s="276"/>
      <c r="J5" s="275"/>
      <c r="K5" s="269"/>
    </row>
    <row r="6" spans="1:11" s="21" customFormat="1">
      <c r="A6" s="23">
        <v>1</v>
      </c>
      <c r="B6" s="22">
        <v>2</v>
      </c>
      <c r="C6" s="190">
        <v>3</v>
      </c>
      <c r="D6" s="191">
        <v>4</v>
      </c>
      <c r="E6" s="190">
        <v>5</v>
      </c>
      <c r="F6" s="191">
        <v>6</v>
      </c>
      <c r="G6" s="190">
        <v>7</v>
      </c>
      <c r="H6" s="191">
        <v>8</v>
      </c>
      <c r="I6" s="190">
        <v>9</v>
      </c>
      <c r="J6" s="191">
        <v>10</v>
      </c>
      <c r="K6" s="190">
        <v>11</v>
      </c>
    </row>
    <row r="7" spans="1:11" s="21" customFormat="1" ht="22.8" customHeight="1">
      <c r="A7" s="23"/>
      <c r="B7" s="22" t="s">
        <v>29</v>
      </c>
      <c r="C7" s="22"/>
      <c r="D7" s="22"/>
      <c r="E7" s="22"/>
      <c r="F7" s="22"/>
      <c r="G7" s="24">
        <f>SUBTOTAL(109,(G8:G9))</f>
        <v>53954</v>
      </c>
      <c r="H7" s="24">
        <f t="shared" ref="H7:J7" si="0">SUBTOTAL(109,(H8:H9))</f>
        <v>53954</v>
      </c>
      <c r="I7" s="24">
        <f t="shared" si="0"/>
        <v>24866.063999999998</v>
      </c>
      <c r="J7" s="24">
        <f t="shared" si="0"/>
        <v>16433</v>
      </c>
      <c r="K7" s="24"/>
    </row>
    <row r="8" spans="1:11" s="20" customFormat="1" ht="46.8">
      <c r="A8" s="25">
        <v>1</v>
      </c>
      <c r="B8" s="26" t="s">
        <v>168</v>
      </c>
      <c r="C8" s="27">
        <v>7895128</v>
      </c>
      <c r="D8" s="27" t="s">
        <v>169</v>
      </c>
      <c r="E8" s="28" t="s">
        <v>170</v>
      </c>
      <c r="F8" s="61" t="s">
        <v>171</v>
      </c>
      <c r="G8" s="29">
        <v>11192</v>
      </c>
      <c r="H8" s="29">
        <v>11192</v>
      </c>
      <c r="I8" s="29">
        <v>4759.0640000000003</v>
      </c>
      <c r="J8" s="29">
        <v>6433</v>
      </c>
      <c r="K8" s="30"/>
    </row>
    <row r="9" spans="1:11" s="20" customFormat="1" ht="62.4">
      <c r="A9" s="25">
        <v>2</v>
      </c>
      <c r="B9" s="26" t="s">
        <v>173</v>
      </c>
      <c r="C9" s="27">
        <v>8071731</v>
      </c>
      <c r="D9" s="27" t="s">
        <v>169</v>
      </c>
      <c r="E9" s="28" t="s">
        <v>174</v>
      </c>
      <c r="F9" s="61" t="s">
        <v>175</v>
      </c>
      <c r="G9" s="72">
        <v>42762</v>
      </c>
      <c r="H9" s="72">
        <v>42762</v>
      </c>
      <c r="I9" s="29">
        <v>20107</v>
      </c>
      <c r="J9" s="29">
        <v>10000</v>
      </c>
      <c r="K9" s="30"/>
    </row>
  </sheetData>
  <mergeCells count="12">
    <mergeCell ref="K4:K5"/>
    <mergeCell ref="A1:J1"/>
    <mergeCell ref="A4:A5"/>
    <mergeCell ref="B4:B5"/>
    <mergeCell ref="C4:C5"/>
    <mergeCell ref="D4:D5"/>
    <mergeCell ref="E4:E5"/>
    <mergeCell ref="F4:G4"/>
    <mergeCell ref="J4:J5"/>
    <mergeCell ref="I4:I5"/>
    <mergeCell ref="H4:H5"/>
    <mergeCell ref="A2:K2"/>
  </mergeCells>
  <pageMargins left="0.11811023622047245" right="0" top="0.19685039370078741" bottom="0.19685039370078741" header="0" footer="0"/>
  <pageSetup paperSize="9" scale="85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PL 02 dat</vt:lpstr>
      <vt:lpstr>PL 3 DĐG</vt:lpstr>
      <vt:lpstr>pl 4 bscmt</vt:lpstr>
      <vt:lpstr>pl 5 vuot thu</vt:lpstr>
      <vt:lpstr>PL6-Du an phat trien quy dat</vt:lpstr>
      <vt:lpstr>'PL 02 dat'!Print_Titles</vt:lpstr>
      <vt:lpstr>'PL6-Du an phat trien quy dat'!Print_Titles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Sơn Trần</dc:creator>
  <cp:lastModifiedBy>Administrator</cp:lastModifiedBy>
  <cp:lastPrinted>2025-07-28T11:04:23Z</cp:lastPrinted>
  <dcterms:created xsi:type="dcterms:W3CDTF">2024-11-25T08:39:47Z</dcterms:created>
  <dcterms:modified xsi:type="dcterms:W3CDTF">2025-08-20T07:30:50Z</dcterms:modified>
</cp:coreProperties>
</file>