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U LIEU XA PHU TRACH\ĐẦU TƯ CÔNG\KỲ HỌP HĐND\NGHỊ QUYET DAU TU CONG\ĐTC 2025 VA KH 2026\NGHI QUYET 2026\"/>
    </mc:Choice>
  </mc:AlternateContent>
  <bookViews>
    <workbookView xWindow="-120" yWindow="-120" windowWidth="20736" windowHeight="11760" activeTab="1"/>
  </bookViews>
  <sheets>
    <sheet name="PL01 26" sheetId="28" r:id="rId1"/>
    <sheet name="pl 02 26" sheetId="29" r:id="rId2"/>
  </sheets>
  <externalReferences>
    <externalReference r:id="rId3"/>
    <externalReference r:id="rId4"/>
    <externalReference r:id="rId5"/>
  </externalReferences>
  <definedNames>
    <definedName name="_____a1" hidden="1">{"'Sheet1'!$L$16"}</definedName>
    <definedName name="_____h1" hidden="1">{"'Sheet1'!$L$16"}</definedName>
    <definedName name="_____PA3" hidden="1">{"'Sheet1'!$L$16"}</definedName>
    <definedName name="____a1" hidden="1">{"'Sheet1'!$L$16"}</definedName>
    <definedName name="____B1" hidden="1">{"'Sheet1'!$L$16"}</definedName>
    <definedName name="____ban2" hidden="1">{"'Sheet1'!$L$16"}</definedName>
    <definedName name="____h1" hidden="1">{"'Sheet1'!$L$16"}</definedName>
    <definedName name="____hsm2">1.1289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M36" hidden="1">{"'Sheet1'!$L$16"}</definedName>
    <definedName name="____PA3" hidden="1">{"'Sheet1'!$L$16"}</definedName>
    <definedName name="____Pl2" hidden="1">{"'Sheet1'!$L$16"}</definedName>
    <definedName name="____Tru21" hidden="1">{"'Sheet1'!$L$16"}</definedName>
    <definedName name="___a1" hidden="1">{"'Sheet1'!$L$16"}</definedName>
    <definedName name="___B1" hidden="1">{"'Sheet1'!$L$16"}</definedName>
    <definedName name="___ban2" hidden="1">{"'Sheet1'!$L$16"}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sm2">1.1289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>{"Thuxm2.xls","Sheet1"}</definedName>
    <definedName name="___M36" hidden="1">{"'Sheet1'!$L$16"}</definedName>
    <definedName name="___NSO2" hidden="1">{"'Sheet1'!$L$16"}</definedName>
    <definedName name="___PA3" hidden="1">{"'Sheet1'!$L$16"}</definedName>
    <definedName name="___Pl2" hidden="1">{"'Sheet1'!$L$16"}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ru21" hidden="1">{"'Sheet1'!$L$16"}</definedName>
    <definedName name="___tt3" hidden="1">{"'Sheet1'!$L$16"}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hidden="1">{"'Sheet1'!$L$16"}</definedName>
    <definedName name="__ban2" hidden="1">{"'Sheet1'!$L$16"}</definedName>
    <definedName name="__Coc39" hidden="1">{"'Sheet1'!$L$16"}</definedName>
    <definedName name="__Goi8" hidden="1">{"'Sheet1'!$L$16"}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sm2">1.1289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LAN3" hidden="1">{"'Sheet1'!$L$16"}</definedName>
    <definedName name="__lk2" hidden="1">{"'Sheet1'!$L$16"}</definedName>
    <definedName name="__M36" hidden="1">{"'Sheet1'!$L$16"}</definedName>
    <definedName name="__NSO2" hidden="1">{"'Sheet1'!$L$16"}</definedName>
    <definedName name="__PA3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Tru21" hidden="1">{"'Sheet1'!$L$16"}</definedName>
    <definedName name="__vl2" hidden="1">{"'Sheet1'!$L$16"}</definedName>
    <definedName name="_1000A01">#N/A</definedName>
    <definedName name="_40x4">5100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B1" hidden="1">{"'Sheet1'!$L$16"}</definedName>
    <definedName name="_ban2" hidden="1">{"'Sheet1'!$L$16"}</definedName>
    <definedName name="_Coc39" hidden="1">{"'Sheet1'!$L$16"}</definedName>
    <definedName name="_Fill" hidden="1">#REF!</definedName>
    <definedName name="_xlnm._FilterDatabase" hidden="1">#REF!</definedName>
    <definedName name="_Goi8" hidden="1">{"'Sheet1'!$L$16"}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sm2">1.1289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hidden="1">#REF!</definedName>
    <definedName name="_Key2" hidden="1">#REF!</definedName>
    <definedName name="_Lan1" hidden="1">{"'Sheet1'!$L$16"}</definedName>
    <definedName name="_LAN3" hidden="1">{"'Sheet1'!$L$16"}</definedName>
    <definedName name="_lk2" hidden="1">{"'Sheet1'!$L$16"}</definedName>
    <definedName name="_M36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l2" hidden="1">{"'Sheet1'!$L$16"}</definedName>
    <definedName name="_PL3" hidden="1">#REF!</definedName>
    <definedName name="_SOC10">0.3456</definedName>
    <definedName name="_SOC8">0.2827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THt7">{"Book1","Bang chia luong.xls"}</definedName>
    <definedName name="_Tru21" hidden="1">{"'Sheet1'!$L$16"}</definedName>
    <definedName name="_tt3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bc">1.23*5.64*2.36</definedName>
    <definedName name="ALPIN">#N/A</definedName>
    <definedName name="ALPJYOU">#N/A</definedName>
    <definedName name="ALPTOI">#N/A</definedName>
    <definedName name="anscount" hidden="1">3</definedName>
    <definedName name="asss" hidden="1">{"'Sheet1'!$L$16"}</definedName>
    <definedName name="ATGT" hidden="1">{"'Sheet1'!$L$16"}</definedName>
    <definedName name="B.nuamat">7.25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TRAM">#REF!</definedName>
    <definedName name="bùc">{"Book1","Dt tonghop.xls"}</definedName>
    <definedName name="Bulongma">8700</definedName>
    <definedName name="C.doc1">540</definedName>
    <definedName name="C.doc2">740</definedName>
    <definedName name="CACAU">298161</definedName>
    <definedName name="CATIN">#N/A</definedName>
    <definedName name="CATJYOU">#N/A</definedName>
    <definedName name="CATREC">#N/A</definedName>
    <definedName name="CATSYU">#N/A</definedName>
    <definedName name="CBTH" hidden="1">{"'Sheet1'!$L$16"}</definedName>
    <definedName name="CDTK_tim">31.77</definedName>
    <definedName name="chitietbgiang2" hidden="1">{"'Sheet1'!$L$16"}</definedName>
    <definedName name="chung">66</definedName>
    <definedName name="CLVC3">0.1</definedName>
    <definedName name="Coc_60" hidden="1">{"'Sheet1'!$L$16"}</definedName>
    <definedName name="CoCauN" hidden="1">{"'Sheet1'!$L$16"}</definedName>
    <definedName name="Code" hidden="1">#REF!</definedName>
    <definedName name="Cotsatma">9726</definedName>
    <definedName name="Cotthepma">9726</definedName>
    <definedName name="CP" hidden="1">#REF!</definedName>
    <definedName name="CTCT1" hidden="1">{"'Sheet1'!$L$16"}</definedName>
    <definedName name="data1" hidden="1">#REF!</definedName>
    <definedName name="data2" hidden="1">#REF!</definedName>
    <definedName name="data3" hidden="1">#REF!</definedName>
    <definedName name="_xlnm.Database">#REF!</definedName>
    <definedName name="DataFilter">[2]!DataFilter</definedName>
    <definedName name="DataSort">[2]!DataSort</definedName>
    <definedName name="DCL_22">12117600</definedName>
    <definedName name="DCL_35">25490000</definedName>
    <definedName name="dddem">0.1</definedName>
    <definedName name="Discount" hidden="1">#REF!</definedName>
    <definedName name="display_area_2" hidden="1">#REF!</definedName>
    <definedName name="docdoc">0.03125</definedName>
    <definedName name="Document_array">{"Thuxm2.xls","Sheet1"}</definedName>
    <definedName name="Dot" hidden="1">{"'Sheet1'!$L$16"}</definedName>
    <definedName name="dotcong">1</definedName>
    <definedName name="drf" hidden="1">#REF!</definedName>
    <definedName name="ds" hidden="1">{#N/A,#N/A,FALSE,"Chi tiÆt"}</definedName>
    <definedName name="dsh" hidden="1">#REF!</definedName>
    <definedName name="DSTD_Clear">#N/A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E.chandoc">8.875</definedName>
    <definedName name="E.PC">10.438</definedName>
    <definedName name="E.PVI">12</definedName>
    <definedName name="_xlnm.Extract">#REF!</definedName>
    <definedName name="fbsdggdsf">{"DZ-TDTB2.XLS","Dcksat.xls"}</definedName>
    <definedName name="FCode" hidden="1">#REF!</definedName>
    <definedName name="fdfsf" hidden="1">{#N/A,#N/A,FALSE,"Chi tiÆt"}</definedName>
    <definedName name="FI_12">4820</definedName>
    <definedName name="fsdfdsf" hidden="1">{"'Sheet1'!$L$16"}</definedName>
    <definedName name="g" hidden="1">{"'Sheet1'!$L$16"}</definedName>
    <definedName name="GoBack">[2]Sheet1!GoBack</definedName>
    <definedName name="h" hidden="1">{"'Sheet1'!$L$16"}</definedName>
    <definedName name="HANG" hidden="1">{#N/A,#N/A,FALSE,"Chi tiÆt"}</definedName>
    <definedName name="Hdao">0.3</definedName>
    <definedName name="Hdap">5.2</definedName>
    <definedName name="Heä_soá_laép_xaø_H">1.7</definedName>
    <definedName name="Heso">'[3]MT DPin (2)'!$BP$99</definedName>
    <definedName name="HHUHOI">#N/A</definedName>
    <definedName name="HiddenRows" hidden="1">#REF!</definedName>
    <definedName name="HIHIHIHOI" hidden="1">{"'Sheet1'!$L$16"}</definedName>
    <definedName name="HJKL" hidden="1">{"'Sheet1'!$L$16"}</definedName>
    <definedName name="hoc">55000</definedName>
    <definedName name="HSCT3">0.1</definedName>
    <definedName name="HSDN">2.5</definedName>
    <definedName name="HSLXH">1.7</definedName>
    <definedName name="hsm">1.1289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TH">'[1]BANCO (3)'!$K$122</definedName>
    <definedName name="hsvl2">1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" hidden="1">{"'Sheet1'!$L$16"}</definedName>
    <definedName name="HUU" hidden="1">{"'Sheet1'!$L$16"}</definedName>
    <definedName name="huy" hidden="1">{"'Sheet1'!$L$16"}</definedName>
    <definedName name="j" hidden="1">{"'Sheet1'!$L$16"}</definedName>
    <definedName name="khac">2</definedName>
    <definedName name="khongtruotgia" hidden="1">{"'Sheet1'!$L$16"}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Lduonggiaods" hidden="1">{"'Sheet1'!$L$16"}</definedName>
    <definedName name="KP_mat">{"Thuxm2.xls","Sheet1"}</definedName>
    <definedName name="ksbn" hidden="1">{"'Sheet1'!$L$16"}</definedName>
    <definedName name="kshn" hidden="1">{"'Sheet1'!$L$16"}</definedName>
    <definedName name="ksls" hidden="1">{"'Sheet1'!$L$16"}</definedName>
    <definedName name="L63x6">5800</definedName>
    <definedName name="langson" hidden="1">{"'Sheet1'!$L$16"}</definedName>
    <definedName name="LBS_22">107800000</definedName>
    <definedName name="lk" hidden="1">#REF!</definedName>
    <definedName name="lmn">1.08+1.2+1.5</definedName>
    <definedName name="luc" hidden="1">{"'Sheet1'!$L$16"}</definedName>
    <definedName name="mo" hidden="1">{"'Sheet1'!$L$16"}</definedName>
    <definedName name="moi" hidden="1">{"'Sheet1'!$L$16"}</definedName>
    <definedName name="Nhan_xet_cua_dai">"Picture 1"</definedName>
    <definedName name="nhfffd">{"DZ-TDTB2.XLS","Dcksat.xls"}</definedName>
    <definedName name="ok">{"ÿÿÿÿÿ"}</definedName>
    <definedName name="OrderTable" hidden="1">#REF!</definedName>
    <definedName name="PAIII_" hidden="1">{"'Sheet1'!$L$16"}</definedName>
    <definedName name="PMS" hidden="1">{"'Sheet1'!$L$16"}</definedName>
    <definedName name="_xlnm.Print_Area">#REF!</definedName>
    <definedName name="_xlnm.Print_Titles" localSheetId="1">'pl 02 26'!$4:$8</definedName>
    <definedName name="_xlnm.Print_Titles">#REF!</definedName>
    <definedName name="ProdForm" hidden="1">#REF!</definedName>
    <definedName name="Product" hidden="1">#REF!</definedName>
    <definedName name="QQ" hidden="1">{"'Sheet1'!$L$16"}</definedName>
    <definedName name="rate">14000</definedName>
    <definedName name="RCArea" hidden="1">#REF!</definedName>
    <definedName name="_xlnm.Recorder">#REF!</definedName>
    <definedName name="RECOUT">#N/A</definedName>
    <definedName name="RGHGSD" hidden="1">{"'Sheet1'!$L$16"}</definedName>
    <definedName name="S.dinh">640</definedName>
    <definedName name="Sosanh2" hidden="1">{"'Sheet1'!$L$16"}</definedName>
    <definedName name="Spanner_Auto_File">"C:\My Documents\tinh cdo.x2a"</definedName>
    <definedName name="SpecialPrice" hidden="1">#REF!</definedName>
    <definedName name="t.hop" hidden="1">{"'Sheet1'!$L$16"}</definedName>
    <definedName name="Tæng_c_ng_suÊt_hiÖn_t_i">"THOP"</definedName>
    <definedName name="Tang">100</definedName>
    <definedName name="TaxTV">10%</definedName>
    <definedName name="TaxXL">5%</definedName>
    <definedName name="tbl_ProdInfo" hidden="1">#REF!</definedName>
    <definedName name="tha" hidden="1">{"'Sheet1'!$L$16"}</definedName>
    <definedName name="thanh" hidden="1">{"'Sheet1'!$L$16"}</definedName>
    <definedName name="thepma">10500</definedName>
    <definedName name="thfh" hidden="1">{"'Sheet1'!$L$16"}</definedName>
    <definedName name="THOP">"THOP"</definedName>
    <definedName name="thu" hidden="1">{"'Sheet1'!$L$16"}</definedName>
    <definedName name="thue">6</definedName>
    <definedName name="Tiepdiama">9500</definedName>
    <definedName name="trang" hidden="1">{"'Sheet1'!$L$16"}</definedName>
    <definedName name="ttttt" hidden="1">{"'Sheet1'!$L$16"}</definedName>
    <definedName name="TTTTTTTTT" hidden="1">{"'Sheet1'!$L$16"}</definedName>
    <definedName name="ttttttttttt" hidden="1">{"'Sheet1'!$L$16"}</definedName>
    <definedName name="tuyennhanh" hidden="1">{"'Sheet1'!$L$16"}</definedName>
    <definedName name="tytrong16so5nam">'[1]PLI CTrinh'!$CN$10</definedName>
    <definedName name="u" hidden="1">{"'Sheet1'!$L$16"}</definedName>
    <definedName name="ư" hidden="1">{"'Sheet1'!$L$16"}</definedName>
    <definedName name="v" hidden="1">{"'Sheet1'!$L$16"}</definedName>
    <definedName name="V_a_b__t_ng_M200____1x2">#N/A</definedName>
    <definedName name="VAÄT_LIEÄU">"nhandongia"</definedName>
    <definedName name="VATM" hidden="1">{"'Sheet1'!$L$16"}</definedName>
    <definedName name="vcoto" hidden="1">{"'Sheet1'!$L$16"}</definedName>
    <definedName name="Viet" hidden="1">{"'Sheet1'!$L$16"}</definedName>
    <definedName name="VLBS">#N/A</definedName>
    <definedName name="WIRE1">5</definedName>
    <definedName name="wrn.aaa." hidden="1">{#N/A,#N/A,FALSE,"Sheet1";#N/A,#N/A,FALSE,"Sheet1";#N/A,#N/A,FALSE,"Sheet1"}</definedName>
    <definedName name="wrn.chi._.tiÆt." hidden="1">{#N/A,#N/A,FALSE,"Chi tiÆt"}</definedName>
    <definedName name="wrn.cong." hidden="1">{#N/A,#N/A,FALSE,"Sheet1"}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hidden="1">{#N/A,#N/A,TRUE,"BT M200 da 10x20"}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XBCNCKT">5600</definedName>
    <definedName name="XCCT">0.5</definedName>
    <definedName name="XDCBT10">{"Book1","Bang chia luong.xls"}</definedName>
    <definedName name="xls" hidden="1">{"'Sheet1'!$L$16"}</definedName>
    <definedName name="xlttbninh" hidden="1">{"'Sheet1'!$L$16"}</definedName>
    <definedName name="XTKKTTC">7500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8" l="1"/>
  <c r="E19" i="28"/>
  <c r="O16" i="29"/>
  <c r="M35" i="29" l="1"/>
  <c r="M37" i="29"/>
  <c r="M36" i="29"/>
  <c r="C9" i="28"/>
  <c r="E9" i="28" s="1"/>
  <c r="D20" i="28"/>
  <c r="D16" i="28" l="1"/>
  <c r="D8" i="28" s="1"/>
  <c r="D7" i="28" s="1"/>
  <c r="E16" i="28" l="1"/>
  <c r="E8" i="28" s="1"/>
  <c r="L15" i="29"/>
  <c r="L16" i="29"/>
  <c r="L17" i="29"/>
  <c r="L18" i="29"/>
  <c r="L14" i="29"/>
  <c r="L13" i="29" l="1"/>
  <c r="L37" i="29"/>
  <c r="I37" i="29"/>
  <c r="K37" i="29" s="1"/>
  <c r="L36" i="29"/>
  <c r="L35" i="29" s="1"/>
  <c r="K36" i="29"/>
  <c r="K35" i="29" s="1"/>
  <c r="I36" i="29"/>
  <c r="O35" i="29"/>
  <c r="N35" i="29"/>
  <c r="J35" i="29"/>
  <c r="H35" i="29"/>
  <c r="L34" i="29"/>
  <c r="L33" i="29" s="1"/>
  <c r="O33" i="29"/>
  <c r="N33" i="29"/>
  <c r="M33" i="29"/>
  <c r="K33" i="29"/>
  <c r="J33" i="29"/>
  <c r="I33" i="29"/>
  <c r="H33" i="29"/>
  <c r="L32" i="29"/>
  <c r="L31" i="29" s="1"/>
  <c r="L30" i="29" s="1"/>
  <c r="I32" i="29"/>
  <c r="I31" i="29" s="1"/>
  <c r="I30" i="29" s="1"/>
  <c r="O31" i="29"/>
  <c r="O30" i="29" s="1"/>
  <c r="N31" i="29"/>
  <c r="N30" i="29" s="1"/>
  <c r="M31" i="29"/>
  <c r="M30" i="29" s="1"/>
  <c r="J31" i="29"/>
  <c r="H31" i="29"/>
  <c r="H30" i="29" s="1"/>
  <c r="J30" i="29"/>
  <c r="L29" i="29"/>
  <c r="J29" i="29"/>
  <c r="J26" i="29" s="1"/>
  <c r="J25" i="29" s="1"/>
  <c r="L28" i="29"/>
  <c r="K28" i="29"/>
  <c r="L27" i="29"/>
  <c r="K27" i="29"/>
  <c r="O26" i="29"/>
  <c r="O25" i="29" s="1"/>
  <c r="N26" i="29"/>
  <c r="N25" i="29" s="1"/>
  <c r="M26" i="29"/>
  <c r="M25" i="29" s="1"/>
  <c r="L26" i="29"/>
  <c r="L25" i="29" s="1"/>
  <c r="K26" i="29"/>
  <c r="K25" i="29" s="1"/>
  <c r="I26" i="29"/>
  <c r="H26" i="29"/>
  <c r="I25" i="29"/>
  <c r="H25" i="29"/>
  <c r="L24" i="29"/>
  <c r="J24" i="29"/>
  <c r="I24" i="29"/>
  <c r="K24" i="29" s="1"/>
  <c r="L23" i="29"/>
  <c r="J23" i="29"/>
  <c r="I23" i="29"/>
  <c r="K23" i="29" s="1"/>
  <c r="L22" i="29"/>
  <c r="J22" i="29"/>
  <c r="J20" i="29" s="1"/>
  <c r="J19" i="29" s="1"/>
  <c r="I22" i="29"/>
  <c r="K22" i="29" s="1"/>
  <c r="L21" i="29"/>
  <c r="L20" i="29" s="1"/>
  <c r="L19" i="29" s="1"/>
  <c r="J21" i="29"/>
  <c r="I21" i="29"/>
  <c r="K21" i="29" s="1"/>
  <c r="K20" i="29" s="1"/>
  <c r="K19" i="29" s="1"/>
  <c r="O20" i="29"/>
  <c r="N20" i="29"/>
  <c r="N19" i="29" s="1"/>
  <c r="M20" i="29"/>
  <c r="M19" i="29" s="1"/>
  <c r="H20" i="29"/>
  <c r="H19" i="29" s="1"/>
  <c r="O19" i="29"/>
  <c r="K18" i="29"/>
  <c r="J17" i="29"/>
  <c r="I17" i="29"/>
  <c r="K17" i="29" s="1"/>
  <c r="J16" i="29"/>
  <c r="I16" i="29"/>
  <c r="K16" i="29" s="1"/>
  <c r="K15" i="29"/>
  <c r="J14" i="29"/>
  <c r="J13" i="29" s="1"/>
  <c r="J10" i="29" s="1"/>
  <c r="I14" i="29"/>
  <c r="I13" i="29" s="1"/>
  <c r="O13" i="29"/>
  <c r="O10" i="29" s="1"/>
  <c r="N13" i="29"/>
  <c r="N10" i="29" s="1"/>
  <c r="N9" i="29" s="1"/>
  <c r="M13" i="29"/>
  <c r="M10" i="29" s="1"/>
  <c r="H13" i="29"/>
  <c r="L12" i="29"/>
  <c r="I12" i="29"/>
  <c r="I11" i="29" s="1"/>
  <c r="O11" i="29"/>
  <c r="N11" i="29"/>
  <c r="M11" i="29"/>
  <c r="L11" i="29"/>
  <c r="K11" i="29"/>
  <c r="J11" i="29"/>
  <c r="H11" i="29"/>
  <c r="H10" i="29"/>
  <c r="C20" i="28"/>
  <c r="E20" i="28" s="1"/>
  <c r="E7" i="28" s="1"/>
  <c r="C8" i="28"/>
  <c r="C7" i="28" s="1"/>
  <c r="O9" i="29" l="1"/>
  <c r="R10" i="29" s="1"/>
  <c r="L10" i="29"/>
  <c r="L9" i="29" s="1"/>
  <c r="M9" i="29"/>
  <c r="H9" i="29"/>
  <c r="I10" i="29"/>
  <c r="J9" i="29"/>
  <c r="I20" i="29"/>
  <c r="I19" i="29" s="1"/>
  <c r="K32" i="29"/>
  <c r="K31" i="29" s="1"/>
  <c r="K30" i="29" s="1"/>
  <c r="I35" i="29"/>
  <c r="K14" i="29"/>
  <c r="K13" i="29" s="1"/>
  <c r="K10" i="29" s="1"/>
  <c r="I9" i="29" l="1"/>
  <c r="K9" i="29"/>
</calcChain>
</file>

<file path=xl/sharedStrings.xml><?xml version="1.0" encoding="utf-8"?>
<sst xmlns="http://schemas.openxmlformats.org/spreadsheetml/2006/main" count="162" uniqueCount="120">
  <si>
    <t>STT</t>
  </si>
  <si>
    <t>Nguồn vốn đầu tư</t>
  </si>
  <si>
    <t>Ghi chú</t>
  </si>
  <si>
    <t>A</t>
  </si>
  <si>
    <t>B</t>
  </si>
  <si>
    <t>I</t>
  </si>
  <si>
    <t>TỔNG SỐ VỐN ĐẦU TƯ CÔNG PHÂN BỔ CHO CÁC CHƯƠNG TRÌNH DỰ ÁN</t>
  </si>
  <si>
    <t>II</t>
  </si>
  <si>
    <t>ĐVT: Triệu đồng</t>
  </si>
  <si>
    <t>Số TT</t>
  </si>
  <si>
    <t>Danh mục dự án</t>
  </si>
  <si>
    <t>Lĩnh vực</t>
  </si>
  <si>
    <t>Mã dự án</t>
  </si>
  <si>
    <t>Tổng mức đầu tư</t>
  </si>
  <si>
    <t>Tổng cộng</t>
  </si>
  <si>
    <t>Số,  ngày, tháng, năm</t>
  </si>
  <si>
    <t xml:space="preserve">GIAO THÔNG </t>
  </si>
  <si>
    <t>C</t>
  </si>
  <si>
    <t>D</t>
  </si>
  <si>
    <t>E</t>
  </si>
  <si>
    <t>GIÁO DỤC, ĐÀO TẠO</t>
  </si>
  <si>
    <t>Thời gian thực hiện</t>
  </si>
  <si>
    <t>NGUỒN TỪ THU TIỀN ĐẤU GIÁ QUYỀN SỬ DỤNG ĐẤT CHI  ĐẦU TƯ CÁC DỰ ÁN HẠ TẦNG PHÁT TRIỂN QUỸ ĐẤT</t>
  </si>
  <si>
    <t>GD</t>
  </si>
  <si>
    <t>Nguồn thu nhân dân đóng góp</t>
  </si>
  <si>
    <t>Dự án hoàn thành</t>
  </si>
  <si>
    <t>2022-2025</t>
  </si>
  <si>
    <t>Nhà văn hóa thôn Nam Lãnh, xã Quảng Phú</t>
  </si>
  <si>
    <t>Nhà văn hóa thôn Phú Xuân, xã Quảng Phú</t>
  </si>
  <si>
    <t>Nhà văn hóa thôn Phú Lộc 1, xã Quảng Phú</t>
  </si>
  <si>
    <t>2023-2025</t>
  </si>
  <si>
    <t>GT</t>
  </si>
  <si>
    <t>VH</t>
  </si>
  <si>
    <t>8045022</t>
  </si>
  <si>
    <t>8045024</t>
  </si>
  <si>
    <t>8045023</t>
  </si>
  <si>
    <t>Số 138/QĐ-UBND ngày 24/7/2023 ( xã)</t>
  </si>
  <si>
    <t>Số 139/QĐ-UBND ngày 24/7/2023 (xã)</t>
  </si>
  <si>
    <t>Số 140/QĐ-UBND ngày 24/07/2023 (xã)</t>
  </si>
  <si>
    <t>Dự án chuyển tiếp</t>
  </si>
  <si>
    <t>2023-2024</t>
  </si>
  <si>
    <t>Nâng cấp, cải tạo hệ thống hàng rào trường THCS Quảng Hợp</t>
  </si>
  <si>
    <t>2024-2026</t>
  </si>
  <si>
    <t>2019-2021</t>
  </si>
  <si>
    <t>Đường bê tông thôn Thanh Xuân xã Quảng Hợp</t>
  </si>
  <si>
    <t xml:space="preserve">Khắc phục tuyến đường UBND xã thôn Bưởi rỏi xã Quảng Hợp </t>
  </si>
  <si>
    <t>Xây dựng nhà văn hóa thôn 2, xã Quảng Kim</t>
  </si>
  <si>
    <t xml:space="preserve">TỔNG CỘNG </t>
  </si>
  <si>
    <t>Quảng Phú</t>
  </si>
  <si>
    <t>Quảng Kim</t>
  </si>
  <si>
    <t>Quảng Đông</t>
  </si>
  <si>
    <t>Quảng Hợp</t>
  </si>
  <si>
    <t>Số 72 ngày 14/6/2024 của UBND xã</t>
  </si>
  <si>
    <t>Xây dựng các phòng chức năng Trường Tiểu học Trung tâm xã Quảng Đông</t>
  </si>
  <si>
    <t>Số 222/QĐ-UBND ngày 11/12/2023 UBND xã</t>
  </si>
  <si>
    <t>Nhà Đa năng trường THCS Quảng Đông</t>
  </si>
  <si>
    <t>Số 193/QĐ-UBND ngày 8/10/2024 UBND xã</t>
  </si>
  <si>
    <t>2019-2025</t>
  </si>
  <si>
    <t>Hạ tầng kỹ thuật khu quy hoạch khu dân cư thôn Nam Lãnh xã Quảng Phú, huyện Quảng Trạch</t>
  </si>
  <si>
    <t>2019-2023</t>
  </si>
  <si>
    <t>Số 19/NQ-HĐND ngày 19/12/2018 của HĐND huyện; số 14/NQ-HĐND ngày 25/10/2022 của HĐND huyện</t>
  </si>
  <si>
    <t>TỔNG CỘNG NGUỒN VỐN</t>
  </si>
  <si>
    <t>VĂN HOÁ</t>
  </si>
  <si>
    <t>Số 27/ QĐ-UBND ngày 16/2/2023</t>
  </si>
  <si>
    <t>Số 3732/QĐ-UBND ngày 30/10/2018</t>
  </si>
  <si>
    <t>Số 2284/QĐ-UBND H ngày 25/11/2022</t>
  </si>
  <si>
    <t>Nguồn vốn thu cấp quyền sử dụng đất</t>
  </si>
  <si>
    <t>Trong đó: NSX</t>
  </si>
  <si>
    <t>Tổng 
cộng</t>
  </si>
  <si>
    <t>Địa điểm xây dựng 
( xã củ)</t>
  </si>
  <si>
    <t xml:space="preserve">Quảng Hợp </t>
  </si>
  <si>
    <t xml:space="preserve"> Quyết định chủ trương đầu tư/
 Quyết định đầu tư</t>
  </si>
  <si>
    <t xml:space="preserve"> -</t>
  </si>
  <si>
    <t xml:space="preserve"> - </t>
  </si>
  <si>
    <t>Luỹ kế vốn đã bố trí NSX từ năm 2021 - 2025</t>
  </si>
  <si>
    <t>Kế hoạch đầu tư công năm 2026</t>
  </si>
  <si>
    <t>Xây dựng nhà lớp học bộ môn 3 tầng 6 phòng và các hạng mục phụ trợ trường TH và THCS Quảng Kim</t>
  </si>
  <si>
    <t>147/ QĐ-UBND ngày 25/07/2024</t>
  </si>
  <si>
    <t>Số vốn chưa bố trí</t>
  </si>
  <si>
    <t>KHOA HỌC CHUYỂN ĐỔI SỐ</t>
  </si>
  <si>
    <t>CÁC DỰ ÁN HẠ TẦNG QUỸ ĐẤT</t>
  </si>
  <si>
    <t>HT</t>
  </si>
  <si>
    <t>Hạ tầng kỹ thuật khu quy hoạch  khu dân cư thôn Minh Sơn xã Quảng Đông, huyện Quảng Trạch ( giai đoạn 1)</t>
  </si>
  <si>
    <t>19/NQ-HĐND ngày 19/12/2018; số 14/NQ-HĐND ngày 25/10/2022 của HĐND huyện</t>
  </si>
  <si>
    <t xml:space="preserve">PHỤ LỤC 02: CHI TIẾT PHÂN BỔ KẾ HOẠCH ĐẦU TƯ CÔNG NĂM 2026 </t>
  </si>
  <si>
    <t>KH</t>
  </si>
  <si>
    <t>12=13+14+15</t>
  </si>
  <si>
    <t>(Kèm theo Nghị quyết số           /NQ-HĐND ngày        tháng     năm 2025 của HĐND xã Phú Trạch )</t>
  </si>
  <si>
    <t>PHỤ LỤC 01: KẾ HOẠCH PHÂN BỔ NGUỒN VỐN ĐẦU TƯ CÔNG NĂM 2026</t>
  </si>
  <si>
    <t>Nguồn vốn tập trung</t>
  </si>
  <si>
    <t>Dự án khoa học, chuyển đổi số sẽ phân bổ sau khi có quyết định phê duyệt đầu tư</t>
  </si>
  <si>
    <t>Dự án khởi công mới</t>
  </si>
  <si>
    <t>Xây dựng khuôn viên và các hạng mục phụ trợ điểm Trường Phú Xuân -Trường mầm non Quảng Phú</t>
  </si>
  <si>
    <t>2026-2027</t>
  </si>
  <si>
    <t>Xây dựng nhà lớp học 2 tầng 4 phòng trường mầm non trung tâm xã Quảng Đông</t>
  </si>
  <si>
    <t>Số 237/QĐ-UBND ngày 15/12/2023 UBND xã</t>
  </si>
  <si>
    <t>Khắc phục khẩn cấp tuyến đường lầy lội từ khu dân cư thôn Thanh Xuân đi nhà thờ giáo xứ Thủy Vực xã Quảng Hợp, huyện Quảng Trạch</t>
  </si>
  <si>
    <t>Số 199/QĐ-UBND xã ngày 29/12/2022</t>
  </si>
  <si>
    <t>LĨNH VỰC QUẢN LÝ NHÀ NƯỚC</t>
  </si>
  <si>
    <t>Xây dựng nhà làm việc trụ sở UBND xã Quảng Đông</t>
  </si>
  <si>
    <t>QLNN</t>
  </si>
  <si>
    <t>Số 166/QĐ-UBND ngày 23/8/2024 UBND xã</t>
  </si>
  <si>
    <t>F</t>
  </si>
  <si>
    <t>Bố trí vốn cho các công trình Lĩnh vực giáo dục 
(dự án chuyển tiếp)</t>
  </si>
  <si>
    <t>Bố trí vốn cho các công trình lĩnh vực văn hoá 
(dự án hoàn thành còn nợ)</t>
  </si>
  <si>
    <t>Bố trí vốn cho các công trình Lĩnh vực QLNN
(dự án chuyển tiếp)</t>
  </si>
  <si>
    <t>Bố trí vốn cho các công trình giao thông (dự án chuyển tiếp)</t>
  </si>
  <si>
    <t>Kế hoạch nguồn vốn năm 2026</t>
  </si>
  <si>
    <t>Tiết kiệm 5%</t>
  </si>
  <si>
    <t>Kế hoạch vốn đầu tư công năm 2026</t>
  </si>
  <si>
    <t>Phần thu xã giao tăng nên không tiết kiệm</t>
  </si>
  <si>
    <t>Trừ Tiết kiệm 5% trên nguồn thu quyền sử dụng đất Tỉnh giao là 18.000 triệu đồng</t>
  </si>
  <si>
    <t xml:space="preserve">Tiết kiệm 5% theo QĐ số 2691/QĐ-TTg ngày 10/12/2025 </t>
  </si>
  <si>
    <t xml:space="preserve">                                 ĐVT: Triệu đồng</t>
  </si>
  <si>
    <t>Bố trí vốn cho các công trình Lĩnh vực giao thông
(dự án chuyển tiếp)</t>
  </si>
  <si>
    <t>Bố trí cho công trình lĩnh vực giáo dục (dự án khởi công mới )</t>
  </si>
  <si>
    <t>Bố trí cho các công trình lĩnh vực giáo dục (dự án chuyển tiếp)</t>
  </si>
  <si>
    <t>Bố trí vốn cho các dự án khởi công mới Lĩnh vực Khoa học chuyển đổi số (dự án mới)</t>
  </si>
  <si>
    <t>Nguồn thu cấp quyền sử dụng đất</t>
  </si>
  <si>
    <t>Số 1043/QĐ-UBND ngày 11/12/2025 về phê duyệt chủ trương đầu tư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</si>
</sst>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_);_(* \(#,##0\);_(* &quot;-&quot;??_);_(@_)"/>
    <numFmt numFmtId="165" formatCode="#,##0.000000000"/>
    <numFmt numFmtId="166" formatCode="#,##0.000"/>
    <numFmt numFmtId="167" formatCode="#,##0.0000"/>
    <numFmt numFmtId="168" formatCode="_(* #,##0.00_);_(* \(#,##0.00\);_(* &quot;-&quot;??_);_(@_)"/>
  </numFmts>
  <fonts count="29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b/>
      <sz val="14"/>
      <color indexed="8"/>
      <name val="Times New Roman"/>
      <family val="1"/>
    </font>
    <font>
      <sz val="18"/>
      <color indexed="8"/>
      <name val="Times New Roman"/>
      <family val="1"/>
    </font>
    <font>
      <b/>
      <sz val="18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2"/>
      <charset val="163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i/>
      <sz val="14"/>
      <color theme="1"/>
      <name val="Times New Roman"/>
      <family val="1"/>
    </font>
    <font>
      <i/>
      <sz val="16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sz val="12"/>
      <name val="VNtimes new roman"/>
      <family val="2"/>
    </font>
    <font>
      <b/>
      <sz val="10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" fillId="0" borderId="0"/>
    <xf numFmtId="0" fontId="16" fillId="0" borderId="0"/>
    <xf numFmtId="0" fontId="20" fillId="0" borderId="0"/>
    <xf numFmtId="0" fontId="6" fillId="0" borderId="0"/>
    <xf numFmtId="0" fontId="23" fillId="0" borderId="0"/>
    <xf numFmtId="168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5" fillId="2" borderId="0" xfId="0" applyFont="1" applyFill="1"/>
    <xf numFmtId="3" fontId="15" fillId="2" borderId="0" xfId="0" applyNumberFormat="1" applyFont="1" applyFill="1"/>
    <xf numFmtId="0" fontId="13" fillId="2" borderId="2" xfId="5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3" fontId="2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vertical="center" wrapText="1"/>
    </xf>
    <xf numFmtId="3" fontId="4" fillId="0" borderId="0" xfId="1" applyNumberFormat="1" applyFont="1" applyAlignment="1">
      <alignment vertical="center" wrapText="1"/>
    </xf>
    <xf numFmtId="3" fontId="5" fillId="0" borderId="0" xfId="2" applyNumberFormat="1" applyFont="1" applyAlignment="1">
      <alignment vertical="center"/>
    </xf>
    <xf numFmtId="3" fontId="8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vertical="center" wrapText="1"/>
    </xf>
    <xf numFmtId="3" fontId="15" fillId="2" borderId="0" xfId="0" applyNumberFormat="1" applyFont="1" applyFill="1" applyAlignment="1">
      <alignment vertical="center"/>
    </xf>
    <xf numFmtId="3" fontId="2" fillId="0" borderId="0" xfId="1" applyNumberFormat="1" applyFont="1" applyAlignment="1">
      <alignment vertical="center" wrapText="1"/>
    </xf>
    <xf numFmtId="3" fontId="2" fillId="0" borderId="0" xfId="1" applyNumberFormat="1" applyFont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49" fontId="13" fillId="2" borderId="2" xfId="4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 applyProtection="1">
      <alignment horizontal="center" vertical="center" wrapText="1"/>
      <protection hidden="1"/>
    </xf>
    <xf numFmtId="3" fontId="13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13" fillId="2" borderId="2" xfId="1" applyFont="1" applyFill="1" applyBorder="1" applyAlignment="1" applyProtection="1">
      <alignment horizontal="left" vertical="center" wrapText="1"/>
      <protection hidden="1"/>
    </xf>
    <xf numFmtId="0" fontId="12" fillId="2" borderId="2" xfId="1" applyFont="1" applyFill="1" applyBorder="1" applyAlignment="1" applyProtection="1">
      <alignment horizontal="left" vertical="center" wrapText="1"/>
      <protection hidden="1"/>
    </xf>
    <xf numFmtId="3" fontId="12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12" applyFont="1" applyFill="1" applyBorder="1" applyAlignment="1">
      <alignment horizontal="center" vertical="center"/>
    </xf>
    <xf numFmtId="0" fontId="13" fillId="2" borderId="2" xfId="4" applyFont="1" applyFill="1" applyBorder="1" applyAlignment="1">
      <alignment horizontal="center" vertical="center" wrapText="1"/>
    </xf>
    <xf numFmtId="0" fontId="13" fillId="2" borderId="2" xfId="3" applyNumberFormat="1" applyFont="1" applyFill="1" applyBorder="1" applyAlignment="1">
      <alignment horizontal="center" vertical="center" wrapText="1"/>
    </xf>
    <xf numFmtId="3" fontId="13" fillId="2" borderId="2" xfId="13" quotePrefix="1" applyNumberFormat="1" applyFont="1" applyFill="1" applyBorder="1" applyAlignment="1">
      <alignment horizontal="center" vertical="center" wrapText="1"/>
    </xf>
    <xf numFmtId="3" fontId="13" fillId="2" borderId="2" xfId="3" applyNumberFormat="1" applyFont="1" applyFill="1" applyBorder="1" applyAlignment="1">
      <alignment horizontal="right" vertical="center"/>
    </xf>
    <xf numFmtId="3" fontId="13" fillId="2" borderId="2" xfId="4" applyNumberFormat="1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left" vertical="center" wrapText="1"/>
    </xf>
    <xf numFmtId="0" fontId="12" fillId="2" borderId="2" xfId="4" applyFont="1" applyFill="1" applyBorder="1" applyAlignment="1">
      <alignment horizontal="center" vertical="center" wrapText="1"/>
    </xf>
    <xf numFmtId="49" fontId="12" fillId="2" borderId="2" xfId="4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vertical="center"/>
    </xf>
    <xf numFmtId="0" fontId="12" fillId="2" borderId="2" xfId="5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4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 vertical="center"/>
    </xf>
    <xf numFmtId="3" fontId="13" fillId="2" borderId="2" xfId="1" quotePrefix="1" applyNumberFormat="1" applyFont="1" applyFill="1" applyBorder="1" applyAlignment="1" applyProtection="1">
      <alignment horizontal="right" vertical="center" wrapText="1"/>
      <protection hidden="1"/>
    </xf>
    <xf numFmtId="3" fontId="13" fillId="2" borderId="2" xfId="0" quotePrefix="1" applyNumberFormat="1" applyFont="1" applyFill="1" applyBorder="1" applyAlignment="1">
      <alignment horizontal="right" vertical="center"/>
    </xf>
    <xf numFmtId="166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left"/>
    </xf>
    <xf numFmtId="166" fontId="15" fillId="2" borderId="0" xfId="0" applyNumberFormat="1" applyFont="1" applyFill="1"/>
    <xf numFmtId="0" fontId="13" fillId="2" borderId="2" xfId="0" applyFont="1" applyFill="1" applyBorder="1"/>
    <xf numFmtId="0" fontId="7" fillId="0" borderId="0" xfId="1" applyFont="1" applyBorder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3" fontId="13" fillId="2" borderId="2" xfId="0" applyNumberFormat="1" applyFont="1" applyFill="1" applyBorder="1" applyAlignment="1">
      <alignment vertical="top"/>
    </xf>
    <xf numFmtId="0" fontId="12" fillId="2" borderId="0" xfId="1" applyFont="1" applyFill="1" applyProtection="1">
      <protection hidden="1"/>
    </xf>
    <xf numFmtId="0" fontId="13" fillId="2" borderId="2" xfId="1" applyFont="1" applyFill="1" applyBorder="1" applyProtection="1">
      <protection hidden="1"/>
    </xf>
    <xf numFmtId="0" fontId="13" fillId="2" borderId="0" xfId="1" applyFont="1" applyFill="1" applyProtection="1">
      <protection hidden="1"/>
    </xf>
    <xf numFmtId="3" fontId="13" fillId="2" borderId="2" xfId="1" applyNumberFormat="1" applyFont="1" applyFill="1" applyBorder="1" applyAlignment="1" applyProtection="1">
      <alignment vertical="center"/>
      <protection hidden="1"/>
    </xf>
    <xf numFmtId="3" fontId="21" fillId="0" borderId="2" xfId="0" applyNumberFormat="1" applyFont="1" applyBorder="1" applyAlignment="1">
      <alignment vertical="center"/>
    </xf>
    <xf numFmtId="0" fontId="13" fillId="2" borderId="0" xfId="0" applyFont="1" applyFill="1"/>
    <xf numFmtId="0" fontId="13" fillId="0" borderId="2" xfId="4" applyFont="1" applyBorder="1" applyAlignment="1">
      <alignment horizontal="center" vertical="center" wrapText="1"/>
    </xf>
    <xf numFmtId="164" fontId="13" fillId="2" borderId="2" xfId="3" applyNumberFormat="1" applyFont="1" applyFill="1" applyBorder="1" applyAlignment="1">
      <alignment horizontal="right" vertical="center"/>
    </xf>
    <xf numFmtId="3" fontId="13" fillId="0" borderId="2" xfId="4" applyNumberFormat="1" applyFont="1" applyBorder="1" applyAlignment="1">
      <alignment horizontal="right" vertical="center" wrapText="1"/>
    </xf>
    <xf numFmtId="0" fontId="12" fillId="2" borderId="0" xfId="0" applyFont="1" applyFill="1"/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vertical="top"/>
    </xf>
    <xf numFmtId="0" fontId="13" fillId="0" borderId="2" xfId="4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3" fillId="0" borderId="2" xfId="4" applyFont="1" applyFill="1" applyBorder="1" applyAlignment="1">
      <alignment horizontal="left" vertical="center" wrapText="1"/>
    </xf>
    <xf numFmtId="0" fontId="13" fillId="0" borderId="2" xfId="4" applyFont="1" applyFill="1" applyBorder="1" applyAlignment="1">
      <alignment horizontal="center" vertical="center" wrapText="1"/>
    </xf>
    <xf numFmtId="0" fontId="13" fillId="2" borderId="2" xfId="11" applyFont="1" applyFill="1" applyBorder="1" applyAlignment="1">
      <alignment horizontal="center" vertical="center" wrapText="1"/>
    </xf>
    <xf numFmtId="49" fontId="13" fillId="0" borderId="2" xfId="4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left" vertical="center" wrapText="1"/>
    </xf>
    <xf numFmtId="3" fontId="13" fillId="0" borderId="2" xfId="1" applyNumberFormat="1" applyFont="1" applyFill="1" applyBorder="1" applyAlignment="1" applyProtection="1">
      <alignment horizontal="right" vertical="center" wrapText="1"/>
      <protection hidden="1"/>
    </xf>
    <xf numFmtId="0" fontId="24" fillId="2" borderId="2" xfId="1" applyFont="1" applyFill="1" applyBorder="1" applyAlignment="1" applyProtection="1">
      <alignment horizontal="center" vertical="center" wrapText="1"/>
      <protection hidden="1"/>
    </xf>
    <xf numFmtId="3" fontId="13" fillId="0" borderId="2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 wrapText="1"/>
    </xf>
    <xf numFmtId="0" fontId="12" fillId="2" borderId="2" xfId="1" applyFont="1" applyFill="1" applyBorder="1" applyAlignment="1" applyProtection="1">
      <alignment horizontal="center" vertical="center" wrapText="1"/>
      <protection hidden="1"/>
    </xf>
    <xf numFmtId="165" fontId="10" fillId="0" borderId="0" xfId="1" applyNumberFormat="1" applyFont="1" applyAlignment="1">
      <alignment vertical="center" wrapText="1"/>
    </xf>
    <xf numFmtId="3" fontId="10" fillId="0" borderId="0" xfId="1" applyNumberFormat="1" applyFont="1" applyAlignment="1">
      <alignment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1" applyFont="1" applyAlignment="1">
      <alignment vertical="center" wrapText="1"/>
    </xf>
    <xf numFmtId="165" fontId="25" fillId="0" borderId="0" xfId="1" applyNumberFormat="1" applyFont="1" applyAlignment="1">
      <alignment vertical="center" wrapText="1"/>
    </xf>
    <xf numFmtId="3" fontId="25" fillId="0" borderId="0" xfId="1" applyNumberFormat="1" applyFont="1" applyAlignment="1">
      <alignment vertical="center" wrapText="1"/>
    </xf>
    <xf numFmtId="3" fontId="25" fillId="0" borderId="0" xfId="1" applyNumberFormat="1" applyFont="1" applyAlignment="1">
      <alignment horizontal="right" vertical="center" wrapText="1"/>
    </xf>
    <xf numFmtId="0" fontId="25" fillId="0" borderId="0" xfId="1" applyFont="1" applyAlignment="1">
      <alignment vertical="center" wrapText="1"/>
    </xf>
    <xf numFmtId="3" fontId="12" fillId="2" borderId="0" xfId="1" applyNumberFormat="1" applyFont="1" applyFill="1" applyProtection="1">
      <protection hidden="1"/>
    </xf>
    <xf numFmtId="0" fontId="13" fillId="2" borderId="2" xfId="1" applyFont="1" applyFill="1" applyBorder="1" applyAlignment="1" applyProtection="1">
      <alignment vertical="center"/>
      <protection hidden="1"/>
    </xf>
    <xf numFmtId="0" fontId="12" fillId="0" borderId="2" xfId="4" applyFont="1" applyBorder="1" applyAlignment="1">
      <alignment horizontal="left" vertical="center" wrapText="1"/>
    </xf>
    <xf numFmtId="0" fontId="12" fillId="0" borderId="2" xfId="4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vertical="center"/>
    </xf>
    <xf numFmtId="3" fontId="13" fillId="2" borderId="0" xfId="0" applyNumberFormat="1" applyFont="1" applyFill="1"/>
    <xf numFmtId="0" fontId="18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3" fontId="22" fillId="0" borderId="2" xfId="1" applyNumberFormat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left" vertical="center" wrapText="1"/>
    </xf>
    <xf numFmtId="3" fontId="12" fillId="0" borderId="2" xfId="1" applyNumberFormat="1" applyFont="1" applyBorder="1" applyAlignment="1">
      <alignment vertical="center" wrapText="1"/>
    </xf>
    <xf numFmtId="167" fontId="22" fillId="0" borderId="2" xfId="1" applyNumberFormat="1" applyFont="1" applyBorder="1" applyAlignment="1">
      <alignment horizontal="center" vertical="center" wrapText="1"/>
    </xf>
    <xf numFmtId="3" fontId="12" fillId="2" borderId="2" xfId="1" applyNumberFormat="1" applyFont="1" applyFill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3" fontId="13" fillId="0" borderId="2" xfId="1" applyNumberFormat="1" applyFont="1" applyBorder="1" applyAlignment="1">
      <alignment vertical="center" wrapText="1"/>
    </xf>
    <xf numFmtId="167" fontId="13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2" xfId="1" applyFont="1" applyBorder="1" applyAlignment="1">
      <alignment vertical="center" wrapText="1"/>
    </xf>
    <xf numFmtId="167" fontId="9" fillId="0" borderId="2" xfId="1" applyNumberFormat="1" applyFont="1" applyBorder="1" applyAlignment="1">
      <alignment vertical="center" wrapText="1"/>
    </xf>
    <xf numFmtId="49" fontId="22" fillId="0" borderId="2" xfId="1" applyNumberFormat="1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 wrapText="1"/>
    </xf>
    <xf numFmtId="3" fontId="22" fillId="0" borderId="2" xfId="1" applyNumberFormat="1" applyFont="1" applyBorder="1" applyAlignment="1">
      <alignment vertical="center" wrapText="1"/>
    </xf>
    <xf numFmtId="167" fontId="9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 wrapText="1"/>
    </xf>
    <xf numFmtId="3" fontId="9" fillId="0" borderId="2" xfId="1" applyNumberFormat="1" applyFont="1" applyBorder="1" applyAlignment="1">
      <alignment vertical="center" wrapText="1"/>
    </xf>
    <xf numFmtId="0" fontId="27" fillId="0" borderId="2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8" fillId="0" borderId="0" xfId="1" applyNumberFormat="1" applyFont="1" applyAlignment="1">
      <alignment horizontal="right" vertical="center" wrapText="1"/>
    </xf>
    <xf numFmtId="0" fontId="10" fillId="0" borderId="0" xfId="1" applyFont="1" applyAlignment="1">
      <alignment horizontal="center" vertical="center" wrapText="1"/>
    </xf>
    <xf numFmtId="0" fontId="18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7" fontId="9" fillId="0" borderId="2" xfId="1" applyNumberFormat="1" applyFont="1" applyBorder="1" applyAlignment="1">
      <alignment horizontal="center" vertical="center" wrapText="1"/>
    </xf>
    <xf numFmtId="3" fontId="10" fillId="2" borderId="0" xfId="0" applyNumberFormat="1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2" xfId="1" applyFont="1" applyFill="1" applyBorder="1" applyAlignment="1" applyProtection="1">
      <alignment horizontal="center" vertical="center" wrapText="1"/>
      <protection hidden="1"/>
    </xf>
    <xf numFmtId="166" fontId="12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12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13" fillId="2" borderId="2" xfId="0" applyFont="1" applyFill="1" applyBorder="1" applyAlignment="1">
      <alignment horizontal="center" vertical="center" wrapText="1"/>
    </xf>
  </cellXfs>
  <cellStyles count="17">
    <cellStyle name="Bình thường 2" xfId="15"/>
    <cellStyle name="Comma" xfId="3" builtinId="3"/>
    <cellStyle name="Comma 16 3 5" xfId="16"/>
    <cellStyle name="Normal" xfId="0" builtinId="0"/>
    <cellStyle name="Normal 10 2" xfId="1"/>
    <cellStyle name="Normal 11 2 2" xfId="8"/>
    <cellStyle name="Normal 14" xfId="10"/>
    <cellStyle name="Normal 2" xfId="4"/>
    <cellStyle name="Normal 2 10 2" xfId="5"/>
    <cellStyle name="Normal 2 10 2 2" xfId="9"/>
    <cellStyle name="Normal 2 34" xfId="6"/>
    <cellStyle name="Normal 3" xfId="11"/>
    <cellStyle name="Normal 3 3" xfId="12"/>
    <cellStyle name="Normal 3 4 3 2" xfId="7"/>
    <cellStyle name="Normal 58" xfId="2"/>
    <cellStyle name="Normal 6" xfId="14"/>
    <cellStyle name="Normal_Bieu mau (CV )" xfId="13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13</xdr:row>
      <xdr:rowOff>0</xdr:rowOff>
    </xdr:from>
    <xdr:to>
      <xdr:col>1</xdr:col>
      <xdr:colOff>952500</xdr:colOff>
      <xdr:row>13</xdr:row>
      <xdr:rowOff>49004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31620" y="4594860"/>
          <a:ext cx="0" cy="49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A12" workbookViewId="0">
      <selection activeCell="B20" sqref="B20"/>
    </sheetView>
  </sheetViews>
  <sheetFormatPr defaultColWidth="9" defaultRowHeight="18"/>
  <cols>
    <col min="1" max="1" width="7.19921875" style="5" customWidth="1"/>
    <col min="2" max="2" width="47" style="5" customWidth="1"/>
    <col min="3" max="3" width="14.5" style="16" customWidth="1"/>
    <col min="4" max="4" width="10.09765625" style="16" customWidth="1"/>
    <col min="5" max="5" width="14.3984375" style="16" customWidth="1"/>
    <col min="6" max="6" width="24.296875" style="6" customWidth="1"/>
    <col min="7" max="7" width="16" style="6" customWidth="1"/>
    <col min="8" max="8" width="20.8984375" style="16" customWidth="1"/>
    <col min="9" max="10" width="22.59765625" style="16" customWidth="1"/>
    <col min="11" max="11" width="20.19921875" style="16" customWidth="1"/>
    <col min="12" max="16384" width="9" style="6"/>
  </cols>
  <sheetData>
    <row r="1" spans="1:22" s="2" customFormat="1" ht="22.8">
      <c r="A1" s="126" t="s">
        <v>88</v>
      </c>
      <c r="B1" s="126"/>
      <c r="C1" s="126"/>
      <c r="D1" s="126"/>
      <c r="E1" s="126"/>
      <c r="F1" s="126"/>
      <c r="H1" s="13"/>
      <c r="I1" s="13"/>
      <c r="J1" s="13"/>
      <c r="K1" s="13"/>
    </row>
    <row r="2" spans="1:22" s="4" customFormat="1" ht="25.2" customHeight="1">
      <c r="A2" s="127" t="s">
        <v>87</v>
      </c>
      <c r="B2" s="128"/>
      <c r="C2" s="128"/>
      <c r="D2" s="128"/>
      <c r="E2" s="128"/>
      <c r="F2" s="128"/>
      <c r="G2" s="3"/>
      <c r="H2" s="14"/>
      <c r="I2" s="14"/>
      <c r="J2" s="14"/>
      <c r="K2" s="14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25.2" customHeight="1">
      <c r="A3" s="99"/>
      <c r="B3" s="100"/>
      <c r="C3" s="100"/>
      <c r="D3" s="100"/>
      <c r="E3" s="100"/>
      <c r="F3" s="100"/>
      <c r="G3" s="3"/>
      <c r="H3" s="14"/>
      <c r="I3" s="14"/>
      <c r="J3" s="14"/>
      <c r="K3" s="14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s="1" customFormat="1" ht="22.8">
      <c r="A4" s="52"/>
      <c r="B4" s="52"/>
      <c r="C4" s="129" t="s">
        <v>113</v>
      </c>
      <c r="D4" s="129"/>
      <c r="E4" s="129"/>
      <c r="F4" s="129"/>
      <c r="H4" s="12"/>
      <c r="I4" s="12"/>
      <c r="J4" s="12"/>
      <c r="K4" s="12"/>
    </row>
    <row r="5" spans="1:22" s="5" customFormat="1" ht="65.400000000000006" customHeight="1">
      <c r="A5" s="101" t="s">
        <v>0</v>
      </c>
      <c r="B5" s="101" t="s">
        <v>1</v>
      </c>
      <c r="C5" s="102" t="s">
        <v>107</v>
      </c>
      <c r="D5" s="102" t="s">
        <v>108</v>
      </c>
      <c r="E5" s="102" t="s">
        <v>109</v>
      </c>
      <c r="F5" s="101" t="s">
        <v>2</v>
      </c>
      <c r="H5" s="15"/>
      <c r="I5" s="15"/>
      <c r="J5" s="15"/>
      <c r="K5" s="15"/>
    </row>
    <row r="6" spans="1:22" s="122" customFormat="1" ht="15.6">
      <c r="A6" s="121">
        <v>1</v>
      </c>
      <c r="B6" s="121">
        <v>2</v>
      </c>
      <c r="C6" s="121">
        <v>3</v>
      </c>
      <c r="D6" s="121">
        <v>4</v>
      </c>
      <c r="E6" s="121">
        <v>5</v>
      </c>
      <c r="F6" s="121">
        <v>6</v>
      </c>
      <c r="H6" s="123"/>
      <c r="I6" s="124"/>
      <c r="J6" s="125"/>
      <c r="K6" s="123"/>
    </row>
    <row r="7" spans="1:22" s="10" customFormat="1" ht="24.6" customHeight="1">
      <c r="A7" s="101"/>
      <c r="B7" s="103" t="s">
        <v>61</v>
      </c>
      <c r="C7" s="104">
        <f>C8+C20</f>
        <v>29754</v>
      </c>
      <c r="D7" s="104">
        <f t="shared" ref="D7:E7" si="0">D8+D20</f>
        <v>1047.7</v>
      </c>
      <c r="E7" s="104">
        <f t="shared" si="0"/>
        <v>28706.3</v>
      </c>
      <c r="F7" s="105"/>
      <c r="G7" s="11"/>
      <c r="H7" s="11"/>
      <c r="I7" s="11"/>
      <c r="J7" s="19"/>
      <c r="K7" s="11"/>
    </row>
    <row r="8" spans="1:22" ht="33.6">
      <c r="A8" s="101" t="s">
        <v>5</v>
      </c>
      <c r="B8" s="103" t="s">
        <v>6</v>
      </c>
      <c r="C8" s="106">
        <f>C9+E13+C16</f>
        <v>6354</v>
      </c>
      <c r="D8" s="106">
        <f>D9+D13+D16</f>
        <v>147.70000000000002</v>
      </c>
      <c r="E8" s="106">
        <f>E9+E13+E16</f>
        <v>6206.3</v>
      </c>
      <c r="F8" s="105"/>
      <c r="G8" s="16"/>
      <c r="J8" s="20"/>
    </row>
    <row r="9" spans="1:22" s="88" customFormat="1" ht="33.6">
      <c r="A9" s="107">
        <v>1</v>
      </c>
      <c r="B9" s="108" t="s">
        <v>66</v>
      </c>
      <c r="C9" s="104">
        <f>SUM(E10:E12)</f>
        <v>2750</v>
      </c>
      <c r="D9" s="104">
        <v>0</v>
      </c>
      <c r="E9" s="109">
        <f>C9-D9</f>
        <v>2750</v>
      </c>
      <c r="F9" s="110" t="s">
        <v>110</v>
      </c>
      <c r="G9" s="85"/>
      <c r="H9" s="86"/>
      <c r="I9" s="86"/>
      <c r="J9" s="87"/>
      <c r="K9" s="86"/>
    </row>
    <row r="10" spans="1:22" s="92" customFormat="1" ht="33.6">
      <c r="A10" s="111" t="s">
        <v>72</v>
      </c>
      <c r="B10" s="112" t="s">
        <v>103</v>
      </c>
      <c r="C10" s="113"/>
      <c r="D10" s="109"/>
      <c r="E10" s="109">
        <v>1450</v>
      </c>
      <c r="F10" s="114"/>
      <c r="G10" s="89"/>
      <c r="H10" s="90"/>
      <c r="I10" s="90"/>
      <c r="J10" s="91"/>
      <c r="K10" s="90"/>
    </row>
    <row r="11" spans="1:22" s="92" customFormat="1" ht="33.6">
      <c r="A11" s="111" t="s">
        <v>72</v>
      </c>
      <c r="B11" s="112" t="s">
        <v>114</v>
      </c>
      <c r="C11" s="113"/>
      <c r="D11" s="109"/>
      <c r="E11" s="109">
        <v>200</v>
      </c>
      <c r="F11" s="114"/>
      <c r="G11" s="89"/>
      <c r="H11" s="90"/>
      <c r="I11" s="90"/>
      <c r="J11" s="91"/>
      <c r="K11" s="90"/>
    </row>
    <row r="12" spans="1:22" s="92" customFormat="1" ht="33.6">
      <c r="A12" s="111" t="s">
        <v>72</v>
      </c>
      <c r="B12" s="112" t="s">
        <v>105</v>
      </c>
      <c r="C12" s="113"/>
      <c r="D12" s="109"/>
      <c r="E12" s="109">
        <v>1100</v>
      </c>
      <c r="F12" s="114"/>
      <c r="G12" s="89"/>
      <c r="H12" s="90"/>
      <c r="I12" s="90"/>
      <c r="J12" s="91"/>
      <c r="K12" s="90"/>
    </row>
    <row r="13" spans="1:22" s="54" customFormat="1" ht="33.6">
      <c r="A13" s="101">
        <v>2</v>
      </c>
      <c r="B13" s="115" t="s">
        <v>24</v>
      </c>
      <c r="C13" s="116">
        <v>650</v>
      </c>
      <c r="D13" s="117"/>
      <c r="E13" s="117">
        <v>650</v>
      </c>
      <c r="F13" s="118" t="s">
        <v>110</v>
      </c>
      <c r="H13" s="18"/>
      <c r="I13" s="18"/>
      <c r="J13" s="18"/>
      <c r="K13" s="18"/>
    </row>
    <row r="14" spans="1:22" ht="33.6">
      <c r="A14" s="53" t="s">
        <v>72</v>
      </c>
      <c r="B14" s="119" t="s">
        <v>104</v>
      </c>
      <c r="C14" s="120"/>
      <c r="D14" s="120"/>
      <c r="E14" s="120">
        <v>450</v>
      </c>
      <c r="F14" s="118"/>
    </row>
    <row r="15" spans="1:22" ht="33.6">
      <c r="A15" s="53" t="s">
        <v>72</v>
      </c>
      <c r="B15" s="119" t="s">
        <v>106</v>
      </c>
      <c r="C15" s="120"/>
      <c r="D15" s="120"/>
      <c r="E15" s="120">
        <v>200</v>
      </c>
      <c r="F15" s="118"/>
    </row>
    <row r="16" spans="1:22" s="54" customFormat="1" ht="25.8" customHeight="1">
      <c r="A16" s="101">
        <v>3</v>
      </c>
      <c r="B16" s="115" t="s">
        <v>89</v>
      </c>
      <c r="C16" s="117">
        <v>2954</v>
      </c>
      <c r="D16" s="117">
        <f>C16*5%</f>
        <v>147.70000000000002</v>
      </c>
      <c r="E16" s="117">
        <f>C16-D16</f>
        <v>2806.3</v>
      </c>
      <c r="F16" s="105"/>
      <c r="H16" s="18"/>
      <c r="I16" s="18"/>
      <c r="J16" s="18"/>
      <c r="K16" s="18"/>
    </row>
    <row r="17" spans="1:7" ht="49.8" customHeight="1">
      <c r="A17" s="53" t="s">
        <v>73</v>
      </c>
      <c r="B17" s="119" t="s">
        <v>115</v>
      </c>
      <c r="C17" s="120"/>
      <c r="D17" s="120"/>
      <c r="E17" s="120">
        <v>700</v>
      </c>
      <c r="F17" s="130" t="s">
        <v>112</v>
      </c>
    </row>
    <row r="18" spans="1:7" ht="49.2" customHeight="1">
      <c r="A18" s="53" t="s">
        <v>73</v>
      </c>
      <c r="B18" s="119" t="s">
        <v>116</v>
      </c>
      <c r="C18" s="120"/>
      <c r="D18" s="120"/>
      <c r="E18" s="120">
        <f>'pl 02 26'!O13</f>
        <v>1409</v>
      </c>
      <c r="F18" s="130"/>
    </row>
    <row r="19" spans="1:7" ht="42" customHeight="1">
      <c r="A19" s="53" t="s">
        <v>72</v>
      </c>
      <c r="B19" s="119" t="s">
        <v>117</v>
      </c>
      <c r="C19" s="120"/>
      <c r="D19" s="120"/>
      <c r="E19" s="120">
        <f>'pl 02 26'!L34</f>
        <v>697</v>
      </c>
      <c r="F19" s="130"/>
      <c r="G19" s="16"/>
    </row>
    <row r="20" spans="1:7" ht="85.2" customHeight="1">
      <c r="A20" s="101" t="s">
        <v>7</v>
      </c>
      <c r="B20" s="115" t="s">
        <v>22</v>
      </c>
      <c r="C20" s="117">
        <f>(30000+9000)*60%</f>
        <v>23400</v>
      </c>
      <c r="D20" s="117">
        <f>18000*5%</f>
        <v>900</v>
      </c>
      <c r="E20" s="117">
        <f>C20-D20</f>
        <v>22500</v>
      </c>
      <c r="F20" s="118" t="s">
        <v>111</v>
      </c>
    </row>
  </sheetData>
  <mergeCells count="4">
    <mergeCell ref="A1:F1"/>
    <mergeCell ref="A2:F2"/>
    <mergeCell ref="C4:F4"/>
    <mergeCell ref="F17:F19"/>
  </mergeCells>
  <pageMargins left="0" right="0" top="0.74803149606299213" bottom="0.55118110236220474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="60" zoomScaleNormal="60" workbookViewId="0">
      <selection activeCell="O5" sqref="O5:O7"/>
    </sheetView>
  </sheetViews>
  <sheetFormatPr defaultColWidth="9" defaultRowHeight="15.6"/>
  <cols>
    <col min="1" max="1" width="7.59765625" style="45" customWidth="1"/>
    <col min="2" max="2" width="44.8984375" style="49" customWidth="1"/>
    <col min="3" max="3" width="7.09765625" style="7" customWidth="1"/>
    <col min="4" max="4" width="1.19921875" style="7" hidden="1" customWidth="1"/>
    <col min="5" max="5" width="9.09765625" style="7" customWidth="1"/>
    <col min="6" max="6" width="11.5" style="7" customWidth="1"/>
    <col min="7" max="7" width="24" style="7" customWidth="1"/>
    <col min="8" max="8" width="10.19921875" style="50" customWidth="1"/>
    <col min="9" max="9" width="11.19921875" style="50" customWidth="1"/>
    <col min="10" max="10" width="13.296875" style="48" customWidth="1"/>
    <col min="11" max="11" width="11.5" style="8" customWidth="1"/>
    <col min="12" max="12" width="13.09765625" style="8" customWidth="1"/>
    <col min="13" max="13" width="9.8984375" style="7" customWidth="1"/>
    <col min="14" max="14" width="9.59765625" style="7" customWidth="1"/>
    <col min="15" max="15" width="9.3984375" style="7" customWidth="1"/>
    <col min="16" max="16384" width="9" style="7"/>
  </cols>
  <sheetData>
    <row r="1" spans="1:18" ht="26.4" customHeight="1">
      <c r="A1" s="131" t="s">
        <v>84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8" ht="18" customHeight="1">
      <c r="A2" s="132" t="s">
        <v>87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8" ht="21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133" t="s">
        <v>8</v>
      </c>
      <c r="N3" s="133"/>
    </row>
    <row r="4" spans="1:18" s="56" customFormat="1" ht="43.2" customHeight="1">
      <c r="A4" s="134" t="s">
        <v>9</v>
      </c>
      <c r="B4" s="134" t="s">
        <v>10</v>
      </c>
      <c r="C4" s="134" t="s">
        <v>11</v>
      </c>
      <c r="D4" s="134" t="s">
        <v>69</v>
      </c>
      <c r="E4" s="134" t="s">
        <v>12</v>
      </c>
      <c r="F4" s="134" t="s">
        <v>21</v>
      </c>
      <c r="G4" s="134" t="s">
        <v>71</v>
      </c>
      <c r="H4" s="134"/>
      <c r="I4" s="134"/>
      <c r="J4" s="135" t="s">
        <v>74</v>
      </c>
      <c r="K4" s="136" t="s">
        <v>78</v>
      </c>
      <c r="L4" s="134" t="s">
        <v>75</v>
      </c>
      <c r="M4" s="134"/>
      <c r="N4" s="134"/>
      <c r="O4" s="134"/>
    </row>
    <row r="5" spans="1:18" s="56" customFormat="1" ht="35.4" customHeight="1">
      <c r="A5" s="134"/>
      <c r="B5" s="134"/>
      <c r="C5" s="134"/>
      <c r="D5" s="134"/>
      <c r="E5" s="134"/>
      <c r="F5" s="134"/>
      <c r="G5" s="134" t="s">
        <v>15</v>
      </c>
      <c r="H5" s="135" t="s">
        <v>13</v>
      </c>
      <c r="I5" s="135"/>
      <c r="J5" s="135"/>
      <c r="K5" s="136"/>
      <c r="L5" s="136" t="s">
        <v>14</v>
      </c>
      <c r="M5" s="134" t="s">
        <v>118</v>
      </c>
      <c r="N5" s="134" t="s">
        <v>24</v>
      </c>
      <c r="O5" s="134" t="s">
        <v>89</v>
      </c>
    </row>
    <row r="6" spans="1:18" s="56" customFormat="1" ht="16.8">
      <c r="A6" s="134"/>
      <c r="B6" s="134"/>
      <c r="C6" s="134"/>
      <c r="D6" s="134"/>
      <c r="E6" s="134"/>
      <c r="F6" s="134"/>
      <c r="G6" s="134"/>
      <c r="H6" s="135" t="s">
        <v>68</v>
      </c>
      <c r="I6" s="135" t="s">
        <v>67</v>
      </c>
      <c r="J6" s="135"/>
      <c r="K6" s="136"/>
      <c r="L6" s="136"/>
      <c r="M6" s="134"/>
      <c r="N6" s="134"/>
      <c r="O6" s="134"/>
    </row>
    <row r="7" spans="1:18" s="56" customFormat="1" ht="49.8" customHeight="1">
      <c r="A7" s="134"/>
      <c r="B7" s="134"/>
      <c r="C7" s="134"/>
      <c r="D7" s="134"/>
      <c r="E7" s="134"/>
      <c r="F7" s="134"/>
      <c r="G7" s="134"/>
      <c r="H7" s="135"/>
      <c r="I7" s="135"/>
      <c r="J7" s="135"/>
      <c r="K7" s="136"/>
      <c r="L7" s="136"/>
      <c r="M7" s="134"/>
      <c r="N7" s="134"/>
      <c r="O7" s="134"/>
    </row>
    <row r="8" spans="1:18" s="56" customFormat="1" ht="16.8">
      <c r="A8" s="81">
        <v>1</v>
      </c>
      <c r="B8" s="81">
        <v>2</v>
      </c>
      <c r="C8" s="81">
        <v>3</v>
      </c>
      <c r="D8" s="81">
        <v>4</v>
      </c>
      <c r="E8" s="81">
        <v>5</v>
      </c>
      <c r="F8" s="81">
        <v>6</v>
      </c>
      <c r="G8" s="81">
        <v>7</v>
      </c>
      <c r="H8" s="81">
        <v>8</v>
      </c>
      <c r="I8" s="81">
        <v>9</v>
      </c>
      <c r="J8" s="81">
        <v>10</v>
      </c>
      <c r="K8" s="81">
        <v>11</v>
      </c>
      <c r="L8" s="81" t="s">
        <v>86</v>
      </c>
      <c r="M8" s="81">
        <v>13</v>
      </c>
      <c r="N8" s="81">
        <v>14</v>
      </c>
      <c r="O8" s="81">
        <v>15</v>
      </c>
    </row>
    <row r="9" spans="1:18" s="56" customFormat="1" ht="25.05" customHeight="1">
      <c r="A9" s="84"/>
      <c r="B9" s="84" t="s">
        <v>47</v>
      </c>
      <c r="C9" s="84"/>
      <c r="D9" s="84"/>
      <c r="E9" s="84"/>
      <c r="F9" s="84"/>
      <c r="G9" s="84"/>
      <c r="H9" s="26">
        <f t="shared" ref="H9:O9" si="0">H10+H19+H25+H30+H33+H35</f>
        <v>147340.54200000002</v>
      </c>
      <c r="I9" s="26">
        <f t="shared" si="0"/>
        <v>127540.542</v>
      </c>
      <c r="J9" s="26">
        <f t="shared" si="0"/>
        <v>45075</v>
      </c>
      <c r="K9" s="26">
        <f t="shared" si="0"/>
        <v>80465.542000000001</v>
      </c>
      <c r="L9" s="26">
        <f>L10+L19+L25+L30+L33+L35</f>
        <v>28706</v>
      </c>
      <c r="M9" s="26">
        <f t="shared" si="0"/>
        <v>25250</v>
      </c>
      <c r="N9" s="26">
        <f t="shared" si="0"/>
        <v>650</v>
      </c>
      <c r="O9" s="26">
        <f t="shared" si="0"/>
        <v>2806</v>
      </c>
      <c r="R9" s="93"/>
    </row>
    <row r="10" spans="1:18" s="56" customFormat="1" ht="25.05" customHeight="1">
      <c r="A10" s="84" t="s">
        <v>3</v>
      </c>
      <c r="B10" s="25" t="s">
        <v>20</v>
      </c>
      <c r="C10" s="84"/>
      <c r="D10" s="84"/>
      <c r="E10" s="84"/>
      <c r="F10" s="84"/>
      <c r="G10" s="84"/>
      <c r="H10" s="26">
        <f>H13+H11</f>
        <v>32189.726999999999</v>
      </c>
      <c r="I10" s="26">
        <f t="shared" ref="I10:O10" si="1">I13+I11</f>
        <v>32189.726999999999</v>
      </c>
      <c r="J10" s="26">
        <f t="shared" si="1"/>
        <v>16570</v>
      </c>
      <c r="K10" s="26">
        <f t="shared" si="1"/>
        <v>13619.727000000001</v>
      </c>
      <c r="L10" s="26">
        <f t="shared" si="1"/>
        <v>3559</v>
      </c>
      <c r="M10" s="26">
        <f t="shared" si="1"/>
        <v>1450</v>
      </c>
      <c r="N10" s="26">
        <f t="shared" si="1"/>
        <v>0</v>
      </c>
      <c r="O10" s="26">
        <f t="shared" si="1"/>
        <v>2109</v>
      </c>
      <c r="R10" s="93">
        <f>2806-O9</f>
        <v>0</v>
      </c>
    </row>
    <row r="11" spans="1:18" s="56" customFormat="1" ht="25.05" customHeight="1">
      <c r="A11" s="84" t="s">
        <v>5</v>
      </c>
      <c r="B11" s="25" t="s">
        <v>91</v>
      </c>
      <c r="C11" s="84"/>
      <c r="D11" s="84"/>
      <c r="E11" s="84"/>
      <c r="F11" s="84"/>
      <c r="G11" s="84"/>
      <c r="H11" s="26">
        <f>H12</f>
        <v>2000</v>
      </c>
      <c r="I11" s="26">
        <f t="shared" ref="I11:O11" si="2">I12</f>
        <v>2000</v>
      </c>
      <c r="J11" s="26">
        <f t="shared" si="2"/>
        <v>0</v>
      </c>
      <c r="K11" s="26">
        <f t="shared" si="2"/>
        <v>0</v>
      </c>
      <c r="L11" s="26">
        <f t="shared" si="2"/>
        <v>700</v>
      </c>
      <c r="M11" s="26">
        <f t="shared" si="2"/>
        <v>0</v>
      </c>
      <c r="N11" s="26">
        <f t="shared" si="2"/>
        <v>0</v>
      </c>
      <c r="O11" s="26">
        <f t="shared" si="2"/>
        <v>700</v>
      </c>
      <c r="R11" s="93"/>
    </row>
    <row r="12" spans="1:18" s="58" customFormat="1" ht="56.4" customHeight="1">
      <c r="A12" s="22">
        <v>1</v>
      </c>
      <c r="B12" s="24" t="s">
        <v>92</v>
      </c>
      <c r="C12" s="22" t="s">
        <v>23</v>
      </c>
      <c r="D12" s="22"/>
      <c r="E12" s="22"/>
      <c r="F12" s="22" t="s">
        <v>93</v>
      </c>
      <c r="G12" s="22" t="s">
        <v>119</v>
      </c>
      <c r="H12" s="23">
        <v>2000</v>
      </c>
      <c r="I12" s="23">
        <f>H12</f>
        <v>2000</v>
      </c>
      <c r="J12" s="23"/>
      <c r="K12" s="23"/>
      <c r="L12" s="23">
        <f>SUM(M12:O12)</f>
        <v>700</v>
      </c>
      <c r="M12" s="23"/>
      <c r="N12" s="23"/>
      <c r="O12" s="23">
        <v>700</v>
      </c>
    </row>
    <row r="13" spans="1:18" s="56" customFormat="1" ht="25.05" customHeight="1">
      <c r="A13" s="84" t="s">
        <v>7</v>
      </c>
      <c r="B13" s="25" t="s">
        <v>39</v>
      </c>
      <c r="C13" s="84"/>
      <c r="D13" s="84"/>
      <c r="E13" s="84"/>
      <c r="F13" s="84"/>
      <c r="G13" s="84"/>
      <c r="H13" s="26">
        <f>SUM(H14:H18)</f>
        <v>30189.726999999999</v>
      </c>
      <c r="I13" s="26">
        <f t="shared" ref="I13:O13" si="3">SUM(I14:I18)</f>
        <v>30189.726999999999</v>
      </c>
      <c r="J13" s="26">
        <f t="shared" si="3"/>
        <v>16570</v>
      </c>
      <c r="K13" s="26">
        <f t="shared" si="3"/>
        <v>13619.727000000001</v>
      </c>
      <c r="L13" s="26">
        <f>SUM(L14:L18)</f>
        <v>2859</v>
      </c>
      <c r="M13" s="26">
        <f t="shared" si="3"/>
        <v>1450</v>
      </c>
      <c r="N13" s="26">
        <f t="shared" si="3"/>
        <v>0</v>
      </c>
      <c r="O13" s="26">
        <f t="shared" si="3"/>
        <v>1409</v>
      </c>
    </row>
    <row r="14" spans="1:18" s="58" customFormat="1" ht="45" customHeight="1">
      <c r="A14" s="22">
        <v>1</v>
      </c>
      <c r="B14" s="24" t="s">
        <v>41</v>
      </c>
      <c r="C14" s="22" t="s">
        <v>23</v>
      </c>
      <c r="D14" s="22" t="s">
        <v>51</v>
      </c>
      <c r="E14" s="22">
        <v>8099742</v>
      </c>
      <c r="F14" s="22" t="s">
        <v>42</v>
      </c>
      <c r="G14" s="22" t="s">
        <v>52</v>
      </c>
      <c r="H14" s="23">
        <v>2469.6320000000001</v>
      </c>
      <c r="I14" s="23">
        <f>H14</f>
        <v>2469.6320000000001</v>
      </c>
      <c r="J14" s="23">
        <f>936+136</f>
        <v>1072</v>
      </c>
      <c r="K14" s="23">
        <f>I14-J14</f>
        <v>1397.6320000000001</v>
      </c>
      <c r="L14" s="26">
        <f>SUM(M14:O14)</f>
        <v>250</v>
      </c>
      <c r="M14" s="23">
        <v>250</v>
      </c>
      <c r="N14" s="57"/>
      <c r="O14" s="23"/>
    </row>
    <row r="15" spans="1:18" s="58" customFormat="1" ht="52.8" customHeight="1">
      <c r="A15" s="22">
        <v>2</v>
      </c>
      <c r="B15" s="24" t="s">
        <v>76</v>
      </c>
      <c r="C15" s="22" t="s">
        <v>23</v>
      </c>
      <c r="D15" s="22" t="s">
        <v>49</v>
      </c>
      <c r="E15" s="22"/>
      <c r="F15" s="22" t="s">
        <v>42</v>
      </c>
      <c r="G15" s="22" t="s">
        <v>77</v>
      </c>
      <c r="H15" s="23">
        <v>7000</v>
      </c>
      <c r="I15" s="23">
        <v>7000</v>
      </c>
      <c r="J15" s="46">
        <v>2000</v>
      </c>
      <c r="K15" s="23">
        <f t="shared" ref="K15" si="4">I15-J15</f>
        <v>5000</v>
      </c>
      <c r="L15" s="26">
        <f t="shared" ref="L15:L18" si="5">SUM(M15:O15)</f>
        <v>1400</v>
      </c>
      <c r="M15" s="23">
        <v>500</v>
      </c>
      <c r="N15" s="57"/>
      <c r="O15" s="23">
        <v>900</v>
      </c>
    </row>
    <row r="16" spans="1:18" s="58" customFormat="1" ht="52.2" customHeight="1">
      <c r="A16" s="22">
        <v>3</v>
      </c>
      <c r="B16" s="24" t="s">
        <v>53</v>
      </c>
      <c r="C16" s="22" t="s">
        <v>23</v>
      </c>
      <c r="D16" s="22" t="s">
        <v>50</v>
      </c>
      <c r="E16" s="22">
        <v>8075185</v>
      </c>
      <c r="F16" s="22" t="s">
        <v>30</v>
      </c>
      <c r="G16" s="22" t="s">
        <v>54</v>
      </c>
      <c r="H16" s="23">
        <v>7231.9759999999997</v>
      </c>
      <c r="I16" s="23">
        <f>H16</f>
        <v>7231.9759999999997</v>
      </c>
      <c r="J16" s="23">
        <f>2500+1200+141</f>
        <v>3841</v>
      </c>
      <c r="K16" s="59">
        <f>I16-J16</f>
        <v>3390.9759999999997</v>
      </c>
      <c r="L16" s="26">
        <f t="shared" si="5"/>
        <v>509</v>
      </c>
      <c r="M16" s="57"/>
      <c r="N16" s="57"/>
      <c r="O16" s="23">
        <f>472+37</f>
        <v>509</v>
      </c>
    </row>
    <row r="17" spans="1:17" s="58" customFormat="1" ht="45" customHeight="1">
      <c r="A17" s="22">
        <v>4</v>
      </c>
      <c r="B17" s="24" t="s">
        <v>55</v>
      </c>
      <c r="C17" s="22" t="s">
        <v>23</v>
      </c>
      <c r="D17" s="22" t="s">
        <v>50</v>
      </c>
      <c r="E17" s="22">
        <v>8111300</v>
      </c>
      <c r="F17" s="22" t="s">
        <v>42</v>
      </c>
      <c r="G17" s="22" t="s">
        <v>56</v>
      </c>
      <c r="H17" s="23">
        <v>8988.1190000000006</v>
      </c>
      <c r="I17" s="23">
        <f>H17</f>
        <v>8988.1190000000006</v>
      </c>
      <c r="J17" s="23">
        <f>4000+1000+1456</f>
        <v>6456</v>
      </c>
      <c r="K17" s="59">
        <f>I17-J17</f>
        <v>2532.1190000000006</v>
      </c>
      <c r="L17" s="26">
        <f t="shared" si="5"/>
        <v>400</v>
      </c>
      <c r="M17" s="94">
        <v>400</v>
      </c>
      <c r="N17" s="57"/>
      <c r="O17" s="23"/>
    </row>
    <row r="18" spans="1:17" s="58" customFormat="1" ht="46.8" customHeight="1">
      <c r="A18" s="22">
        <v>5</v>
      </c>
      <c r="B18" s="24" t="s">
        <v>94</v>
      </c>
      <c r="C18" s="22" t="s">
        <v>23</v>
      </c>
      <c r="D18" s="22"/>
      <c r="E18" s="22">
        <v>8075185</v>
      </c>
      <c r="F18" s="22" t="s">
        <v>30</v>
      </c>
      <c r="G18" s="22" t="s">
        <v>95</v>
      </c>
      <c r="H18" s="23">
        <v>4500</v>
      </c>
      <c r="I18" s="23">
        <v>4500</v>
      </c>
      <c r="J18" s="23">
        <v>3201</v>
      </c>
      <c r="K18" s="59">
        <f>I18-J18</f>
        <v>1299</v>
      </c>
      <c r="L18" s="26">
        <f t="shared" si="5"/>
        <v>300</v>
      </c>
      <c r="M18" s="94">
        <v>300</v>
      </c>
      <c r="N18" s="57"/>
      <c r="O18" s="23"/>
    </row>
    <row r="19" spans="1:17" s="56" customFormat="1" ht="25.05" customHeight="1">
      <c r="A19" s="84" t="s">
        <v>4</v>
      </c>
      <c r="B19" s="25" t="s">
        <v>62</v>
      </c>
      <c r="C19" s="84"/>
      <c r="D19" s="22"/>
      <c r="E19" s="84"/>
      <c r="F19" s="84"/>
      <c r="G19" s="84"/>
      <c r="H19" s="26">
        <f>H20</f>
        <v>5352.3159999999998</v>
      </c>
      <c r="I19" s="26">
        <f t="shared" ref="I19:O19" si="6">I20</f>
        <v>5352.3159999999998</v>
      </c>
      <c r="J19" s="26">
        <f t="shared" si="6"/>
        <v>3726</v>
      </c>
      <c r="K19" s="26">
        <f t="shared" si="6"/>
        <v>1626.316</v>
      </c>
      <c r="L19" s="26">
        <f t="shared" si="6"/>
        <v>450</v>
      </c>
      <c r="M19" s="26">
        <f t="shared" si="6"/>
        <v>0</v>
      </c>
      <c r="N19" s="26">
        <f t="shared" si="6"/>
        <v>450</v>
      </c>
      <c r="O19" s="26">
        <f t="shared" si="6"/>
        <v>0</v>
      </c>
    </row>
    <row r="20" spans="1:17" s="56" customFormat="1" ht="25.05" customHeight="1">
      <c r="A20" s="84" t="s">
        <v>5</v>
      </c>
      <c r="B20" s="25" t="s">
        <v>25</v>
      </c>
      <c r="C20" s="84"/>
      <c r="D20" s="22"/>
      <c r="E20" s="84"/>
      <c r="F20" s="84"/>
      <c r="G20" s="84"/>
      <c r="H20" s="26">
        <f>SUBTOTAL(109,(H21:H24))</f>
        <v>5352.3159999999998</v>
      </c>
      <c r="I20" s="26">
        <f t="shared" ref="I20:O20" si="7">SUBTOTAL(109,(I21:I24))</f>
        <v>5352.3159999999998</v>
      </c>
      <c r="J20" s="26">
        <f t="shared" si="7"/>
        <v>3726</v>
      </c>
      <c r="K20" s="26">
        <f t="shared" si="7"/>
        <v>1626.316</v>
      </c>
      <c r="L20" s="26">
        <f t="shared" si="7"/>
        <v>450</v>
      </c>
      <c r="M20" s="26">
        <f t="shared" si="7"/>
        <v>0</v>
      </c>
      <c r="N20" s="26">
        <f t="shared" si="7"/>
        <v>450</v>
      </c>
      <c r="O20" s="26">
        <f t="shared" si="7"/>
        <v>0</v>
      </c>
    </row>
    <row r="21" spans="1:17" s="61" customFormat="1" ht="45" customHeight="1">
      <c r="A21" s="22">
        <v>1</v>
      </c>
      <c r="B21" s="27" t="s">
        <v>27</v>
      </c>
      <c r="C21" s="30" t="s">
        <v>32</v>
      </c>
      <c r="D21" s="22" t="s">
        <v>48</v>
      </c>
      <c r="E21" s="31" t="s">
        <v>33</v>
      </c>
      <c r="F21" s="29" t="s">
        <v>30</v>
      </c>
      <c r="G21" s="32" t="s">
        <v>36</v>
      </c>
      <c r="H21" s="33">
        <v>1400</v>
      </c>
      <c r="I21" s="34">
        <f t="shared" ref="I21:I24" si="8">H21</f>
        <v>1400</v>
      </c>
      <c r="J21" s="35">
        <f>295+400+20+150</f>
        <v>865</v>
      </c>
      <c r="K21" s="23">
        <f>I21-J21</f>
        <v>535</v>
      </c>
      <c r="L21" s="26">
        <f>SUM(M21:O21)</f>
        <v>180</v>
      </c>
      <c r="M21" s="35"/>
      <c r="N21" s="60">
        <v>180</v>
      </c>
      <c r="O21" s="51"/>
    </row>
    <row r="22" spans="1:17" s="61" customFormat="1" ht="45" customHeight="1">
      <c r="A22" s="22">
        <v>2</v>
      </c>
      <c r="B22" s="27" t="s">
        <v>28</v>
      </c>
      <c r="C22" s="30" t="s">
        <v>32</v>
      </c>
      <c r="D22" s="22" t="s">
        <v>48</v>
      </c>
      <c r="E22" s="31" t="s">
        <v>34</v>
      </c>
      <c r="F22" s="29" t="s">
        <v>30</v>
      </c>
      <c r="G22" s="32" t="s">
        <v>37</v>
      </c>
      <c r="H22" s="33">
        <v>1300</v>
      </c>
      <c r="I22" s="34">
        <f t="shared" si="8"/>
        <v>1300</v>
      </c>
      <c r="J22" s="35">
        <f>255+350+176</f>
        <v>781</v>
      </c>
      <c r="K22" s="23">
        <f t="shared" ref="K22:K24" si="9">I22-J22</f>
        <v>519</v>
      </c>
      <c r="L22" s="26">
        <f t="shared" ref="L22:L24" si="10">SUM(M22:O22)</f>
        <v>190</v>
      </c>
      <c r="M22" s="35"/>
      <c r="N22" s="60">
        <v>190</v>
      </c>
      <c r="O22" s="51"/>
    </row>
    <row r="23" spans="1:17" s="61" customFormat="1" ht="45" customHeight="1">
      <c r="A23" s="22">
        <v>3</v>
      </c>
      <c r="B23" s="27" t="s">
        <v>29</v>
      </c>
      <c r="C23" s="30" t="s">
        <v>32</v>
      </c>
      <c r="D23" s="22" t="s">
        <v>48</v>
      </c>
      <c r="E23" s="31" t="s">
        <v>35</v>
      </c>
      <c r="F23" s="29" t="s">
        <v>30</v>
      </c>
      <c r="G23" s="32" t="s">
        <v>38</v>
      </c>
      <c r="H23" s="33">
        <v>1200</v>
      </c>
      <c r="I23" s="34">
        <f t="shared" si="8"/>
        <v>1200</v>
      </c>
      <c r="J23" s="35">
        <f>352+300+116+200</f>
        <v>968</v>
      </c>
      <c r="K23" s="23">
        <f t="shared" si="9"/>
        <v>232</v>
      </c>
      <c r="L23" s="26">
        <f t="shared" si="10"/>
        <v>10</v>
      </c>
      <c r="M23" s="35"/>
      <c r="N23" s="60">
        <v>10</v>
      </c>
      <c r="O23" s="51"/>
    </row>
    <row r="24" spans="1:17" s="61" customFormat="1" ht="45" customHeight="1">
      <c r="A24" s="22">
        <v>4</v>
      </c>
      <c r="B24" s="27" t="s">
        <v>46</v>
      </c>
      <c r="C24" s="62" t="s">
        <v>32</v>
      </c>
      <c r="D24" s="62" t="s">
        <v>49</v>
      </c>
      <c r="E24" s="31">
        <v>8014402</v>
      </c>
      <c r="F24" s="29" t="s">
        <v>40</v>
      </c>
      <c r="G24" s="32" t="s">
        <v>63</v>
      </c>
      <c r="H24" s="63">
        <v>1452.316</v>
      </c>
      <c r="I24" s="64">
        <f t="shared" si="8"/>
        <v>1452.316</v>
      </c>
      <c r="J24" s="35">
        <f>1042+70</f>
        <v>1112</v>
      </c>
      <c r="K24" s="23">
        <f t="shared" si="9"/>
        <v>340.31600000000003</v>
      </c>
      <c r="L24" s="26">
        <f t="shared" si="10"/>
        <v>70</v>
      </c>
      <c r="M24" s="35"/>
      <c r="N24" s="60">
        <v>70</v>
      </c>
      <c r="O24" s="51"/>
    </row>
    <row r="25" spans="1:17" s="65" customFormat="1" ht="25.05" customHeight="1">
      <c r="A25" s="36" t="s">
        <v>17</v>
      </c>
      <c r="B25" s="42" t="s">
        <v>16</v>
      </c>
      <c r="C25" s="36"/>
      <c r="D25" s="22"/>
      <c r="E25" s="41"/>
      <c r="F25" s="43"/>
      <c r="G25" s="43"/>
      <c r="H25" s="26">
        <f>H26</f>
        <v>25136.499</v>
      </c>
      <c r="I25" s="26">
        <f t="shared" ref="I25:O25" si="11">I26</f>
        <v>5336.4989999999998</v>
      </c>
      <c r="J25" s="26">
        <f t="shared" si="11"/>
        <v>2872</v>
      </c>
      <c r="K25" s="26">
        <f t="shared" si="11"/>
        <v>2464.4989999999998</v>
      </c>
      <c r="L25" s="26">
        <f t="shared" si="11"/>
        <v>400</v>
      </c>
      <c r="M25" s="26">
        <f t="shared" si="11"/>
        <v>200</v>
      </c>
      <c r="N25" s="26">
        <f t="shared" si="11"/>
        <v>200</v>
      </c>
      <c r="O25" s="26">
        <f t="shared" si="11"/>
        <v>0</v>
      </c>
    </row>
    <row r="26" spans="1:17" s="65" customFormat="1" ht="25.05" customHeight="1">
      <c r="A26" s="36" t="s">
        <v>5</v>
      </c>
      <c r="B26" s="37" t="s">
        <v>39</v>
      </c>
      <c r="C26" s="38"/>
      <c r="D26" s="22"/>
      <c r="E26" s="38"/>
      <c r="F26" s="39"/>
      <c r="G26" s="39"/>
      <c r="H26" s="40">
        <f>SUM(H27:H29)</f>
        <v>25136.499</v>
      </c>
      <c r="I26" s="40">
        <f t="shared" ref="I26:O26" si="12">SUM(I27:I29)</f>
        <v>5336.4989999999998</v>
      </c>
      <c r="J26" s="40">
        <f t="shared" si="12"/>
        <v>2872</v>
      </c>
      <c r="K26" s="40">
        <f t="shared" si="12"/>
        <v>2464.4989999999998</v>
      </c>
      <c r="L26" s="40">
        <f t="shared" si="12"/>
        <v>400</v>
      </c>
      <c r="M26" s="40">
        <f t="shared" si="12"/>
        <v>200</v>
      </c>
      <c r="N26" s="40">
        <f t="shared" si="12"/>
        <v>200</v>
      </c>
      <c r="O26" s="40">
        <f t="shared" si="12"/>
        <v>0</v>
      </c>
    </row>
    <row r="27" spans="1:17" s="61" customFormat="1" ht="58.2" customHeight="1">
      <c r="A27" s="28">
        <v>1</v>
      </c>
      <c r="B27" s="44" t="s">
        <v>45</v>
      </c>
      <c r="C27" s="30" t="s">
        <v>31</v>
      </c>
      <c r="D27" s="30" t="s">
        <v>70</v>
      </c>
      <c r="E27" s="30">
        <v>7737369</v>
      </c>
      <c r="F27" s="21" t="s">
        <v>43</v>
      </c>
      <c r="G27" s="21" t="s">
        <v>64</v>
      </c>
      <c r="H27" s="35">
        <v>11936.499</v>
      </c>
      <c r="I27" s="34">
        <v>1136.499</v>
      </c>
      <c r="J27" s="47">
        <v>602</v>
      </c>
      <c r="K27" s="23">
        <f>I27-J27</f>
        <v>534.49900000000002</v>
      </c>
      <c r="L27" s="26">
        <f>SUM(M27:O27)</f>
        <v>100</v>
      </c>
      <c r="M27" s="55"/>
      <c r="N27" s="66">
        <v>100</v>
      </c>
      <c r="O27" s="67"/>
    </row>
    <row r="28" spans="1:17" s="61" customFormat="1" ht="58.2" customHeight="1">
      <c r="A28" s="28">
        <v>2</v>
      </c>
      <c r="B28" s="68" t="s">
        <v>44</v>
      </c>
      <c r="C28" s="62" t="s">
        <v>31</v>
      </c>
      <c r="D28" s="30" t="s">
        <v>70</v>
      </c>
      <c r="E28" s="30">
        <v>7994238</v>
      </c>
      <c r="F28" s="21" t="s">
        <v>26</v>
      </c>
      <c r="G28" s="69" t="s">
        <v>65</v>
      </c>
      <c r="H28" s="70">
        <v>10000</v>
      </c>
      <c r="I28" s="70">
        <v>1000</v>
      </c>
      <c r="J28" s="35">
        <v>0</v>
      </c>
      <c r="K28" s="23">
        <f>I28-J28</f>
        <v>1000</v>
      </c>
      <c r="L28" s="26">
        <f>SUM(M28:O28)</f>
        <v>100</v>
      </c>
      <c r="M28" s="35"/>
      <c r="N28" s="66">
        <v>100</v>
      </c>
      <c r="O28" s="51"/>
    </row>
    <row r="29" spans="1:17" s="61" customFormat="1" ht="66" customHeight="1">
      <c r="A29" s="28">
        <v>3</v>
      </c>
      <c r="B29" s="68" t="s">
        <v>96</v>
      </c>
      <c r="C29" s="62" t="s">
        <v>31</v>
      </c>
      <c r="D29" s="30"/>
      <c r="E29" s="30">
        <v>8014792</v>
      </c>
      <c r="F29" s="21" t="s">
        <v>26</v>
      </c>
      <c r="G29" s="21" t="s">
        <v>97</v>
      </c>
      <c r="H29" s="70">
        <v>3200</v>
      </c>
      <c r="I29" s="70">
        <v>3200</v>
      </c>
      <c r="J29" s="35">
        <f>I29-K29</f>
        <v>2270</v>
      </c>
      <c r="K29" s="23">
        <v>930</v>
      </c>
      <c r="L29" s="26">
        <f>SUM(M29:O29)</f>
        <v>200</v>
      </c>
      <c r="M29" s="35">
        <v>200</v>
      </c>
      <c r="N29" s="66"/>
      <c r="O29" s="51"/>
    </row>
    <row r="30" spans="1:17" s="65" customFormat="1" ht="25.05" customHeight="1">
      <c r="A30" s="36" t="s">
        <v>18</v>
      </c>
      <c r="B30" s="95" t="s">
        <v>98</v>
      </c>
      <c r="C30" s="96"/>
      <c r="D30" s="38"/>
      <c r="E30" s="38"/>
      <c r="F30" s="39"/>
      <c r="G30" s="39"/>
      <c r="H30" s="97">
        <f>H31</f>
        <v>5750</v>
      </c>
      <c r="I30" s="97">
        <f t="shared" ref="I30:O31" si="13">I31</f>
        <v>5750</v>
      </c>
      <c r="J30" s="97">
        <f t="shared" si="13"/>
        <v>1800</v>
      </c>
      <c r="K30" s="97">
        <f t="shared" si="13"/>
        <v>3950</v>
      </c>
      <c r="L30" s="97">
        <f t="shared" si="13"/>
        <v>1100</v>
      </c>
      <c r="M30" s="97">
        <f t="shared" si="13"/>
        <v>1100</v>
      </c>
      <c r="N30" s="97">
        <f t="shared" si="13"/>
        <v>0</v>
      </c>
      <c r="O30" s="97">
        <f t="shared" si="13"/>
        <v>0</v>
      </c>
    </row>
    <row r="31" spans="1:17" s="65" customFormat="1" ht="25.05" customHeight="1">
      <c r="A31" s="36" t="s">
        <v>5</v>
      </c>
      <c r="B31" s="37" t="s">
        <v>39</v>
      </c>
      <c r="C31" s="96"/>
      <c r="D31" s="38"/>
      <c r="E31" s="38"/>
      <c r="F31" s="39"/>
      <c r="G31" s="39"/>
      <c r="H31" s="97">
        <f>H32</f>
        <v>5750</v>
      </c>
      <c r="I31" s="97">
        <f t="shared" si="13"/>
        <v>5750</v>
      </c>
      <c r="J31" s="97">
        <f t="shared" si="13"/>
        <v>1800</v>
      </c>
      <c r="K31" s="97">
        <f t="shared" si="13"/>
        <v>3950</v>
      </c>
      <c r="L31" s="97">
        <f t="shared" si="13"/>
        <v>1100</v>
      </c>
      <c r="M31" s="97">
        <f t="shared" si="13"/>
        <v>1100</v>
      </c>
      <c r="N31" s="97">
        <f t="shared" si="13"/>
        <v>0</v>
      </c>
      <c r="O31" s="97">
        <f t="shared" si="13"/>
        <v>0</v>
      </c>
    </row>
    <row r="32" spans="1:17" s="61" customFormat="1" ht="45" customHeight="1">
      <c r="A32" s="28">
        <v>1</v>
      </c>
      <c r="B32" s="68" t="s">
        <v>99</v>
      </c>
      <c r="C32" s="62" t="s">
        <v>100</v>
      </c>
      <c r="D32" s="30"/>
      <c r="E32" s="30">
        <v>8106908</v>
      </c>
      <c r="F32" s="21" t="s">
        <v>42</v>
      </c>
      <c r="G32" s="21" t="s">
        <v>101</v>
      </c>
      <c r="H32" s="35">
        <v>5750</v>
      </c>
      <c r="I32" s="35">
        <f>H32</f>
        <v>5750</v>
      </c>
      <c r="J32" s="35">
        <v>1800</v>
      </c>
      <c r="K32" s="23">
        <f>I32-J32</f>
        <v>3950</v>
      </c>
      <c r="L32" s="26">
        <f t="shared" ref="L32" si="14">SUM(M32:O32)</f>
        <v>1100</v>
      </c>
      <c r="M32" s="35">
        <v>1100</v>
      </c>
      <c r="N32" s="66"/>
      <c r="O32" s="51"/>
      <c r="Q32" s="98"/>
    </row>
    <row r="33" spans="1:15" s="65" customFormat="1" ht="25.05" customHeight="1">
      <c r="A33" s="36" t="s">
        <v>19</v>
      </c>
      <c r="B33" s="37" t="s">
        <v>79</v>
      </c>
      <c r="C33" s="38"/>
      <c r="D33" s="22"/>
      <c r="E33" s="41"/>
      <c r="F33" s="39"/>
      <c r="G33" s="39"/>
      <c r="H33" s="40">
        <f>H34</f>
        <v>0</v>
      </c>
      <c r="I33" s="40">
        <f t="shared" ref="I33:O33" si="15">I34</f>
        <v>0</v>
      </c>
      <c r="J33" s="40">
        <f t="shared" si="15"/>
        <v>0</v>
      </c>
      <c r="K33" s="40">
        <f t="shared" si="15"/>
        <v>0</v>
      </c>
      <c r="L33" s="40">
        <f t="shared" si="15"/>
        <v>697</v>
      </c>
      <c r="M33" s="40">
        <f t="shared" si="15"/>
        <v>0</v>
      </c>
      <c r="N33" s="40">
        <f t="shared" si="15"/>
        <v>0</v>
      </c>
      <c r="O33" s="40">
        <f t="shared" si="15"/>
        <v>697</v>
      </c>
    </row>
    <row r="34" spans="1:15" s="61" customFormat="1" ht="45" customHeight="1">
      <c r="A34" s="28" t="s">
        <v>5</v>
      </c>
      <c r="B34" s="44" t="s">
        <v>90</v>
      </c>
      <c r="C34" s="30" t="s">
        <v>85</v>
      </c>
      <c r="D34" s="22"/>
      <c r="E34" s="9"/>
      <c r="F34" s="21"/>
      <c r="G34" s="21"/>
      <c r="H34" s="35"/>
      <c r="I34" s="35"/>
      <c r="J34" s="35"/>
      <c r="K34" s="35"/>
      <c r="L34" s="35">
        <f>SUM(M34:O34)</f>
        <v>697</v>
      </c>
      <c r="M34" s="35"/>
      <c r="N34" s="51"/>
      <c r="O34" s="66">
        <v>697</v>
      </c>
    </row>
    <row r="35" spans="1:15" s="73" customFormat="1" ht="25.05" customHeight="1">
      <c r="A35" s="36" t="s">
        <v>102</v>
      </c>
      <c r="B35" s="71" t="s">
        <v>80</v>
      </c>
      <c r="C35" s="72"/>
      <c r="D35" s="72"/>
      <c r="E35" s="72"/>
      <c r="F35" s="72"/>
      <c r="G35" s="72"/>
      <c r="H35" s="40">
        <f>SUM(H36:H38)</f>
        <v>78912</v>
      </c>
      <c r="I35" s="40">
        <f t="shared" ref="I35:O35" si="16">SUM(I36:I38)</f>
        <v>78912</v>
      </c>
      <c r="J35" s="40">
        <f t="shared" si="16"/>
        <v>20107</v>
      </c>
      <c r="K35" s="40">
        <f t="shared" si="16"/>
        <v>58805</v>
      </c>
      <c r="L35" s="40">
        <f t="shared" si="16"/>
        <v>22500</v>
      </c>
      <c r="M35" s="40">
        <f>SUM(M36:M37)</f>
        <v>22500</v>
      </c>
      <c r="N35" s="40">
        <f t="shared" si="16"/>
        <v>0</v>
      </c>
      <c r="O35" s="40">
        <f t="shared" si="16"/>
        <v>0</v>
      </c>
    </row>
    <row r="36" spans="1:15" s="61" customFormat="1" ht="88.2" customHeight="1">
      <c r="A36" s="28">
        <v>1</v>
      </c>
      <c r="B36" s="74" t="s">
        <v>58</v>
      </c>
      <c r="C36" s="75" t="s">
        <v>81</v>
      </c>
      <c r="D36" s="75"/>
      <c r="E36" s="66">
        <v>8071731</v>
      </c>
      <c r="F36" s="76" t="s">
        <v>59</v>
      </c>
      <c r="G36" s="77" t="s">
        <v>60</v>
      </c>
      <c r="H36" s="35">
        <v>42762</v>
      </c>
      <c r="I36" s="35">
        <f>H36</f>
        <v>42762</v>
      </c>
      <c r="J36" s="82">
        <v>20107</v>
      </c>
      <c r="K36" s="35">
        <f>I36-J36</f>
        <v>22655</v>
      </c>
      <c r="L36" s="40">
        <f>SUM(M36:O36)</f>
        <v>6270</v>
      </c>
      <c r="M36" s="78">
        <f>11000*60%-11000*60%*5%</f>
        <v>6270</v>
      </c>
      <c r="N36" s="35"/>
      <c r="O36" s="35"/>
    </row>
    <row r="37" spans="1:15" s="61" customFormat="1" ht="88.2" customHeight="1">
      <c r="A37" s="28">
        <v>2</v>
      </c>
      <c r="B37" s="79" t="s">
        <v>82</v>
      </c>
      <c r="C37" s="75" t="s">
        <v>81</v>
      </c>
      <c r="D37" s="66"/>
      <c r="E37" s="66"/>
      <c r="F37" s="28" t="s">
        <v>57</v>
      </c>
      <c r="G37" s="137" t="s">
        <v>83</v>
      </c>
      <c r="H37" s="80">
        <v>36150</v>
      </c>
      <c r="I37" s="35">
        <f>H37</f>
        <v>36150</v>
      </c>
      <c r="J37" s="35">
        <v>0</v>
      </c>
      <c r="K37" s="35">
        <f>I37-J37</f>
        <v>36150</v>
      </c>
      <c r="L37" s="40">
        <f>SUM(M37:O37)</f>
        <v>16230</v>
      </c>
      <c r="M37" s="35">
        <f>28000*60%-11400*5%</f>
        <v>16230</v>
      </c>
      <c r="N37" s="35"/>
      <c r="O37" s="35"/>
    </row>
    <row r="38" spans="1:15">
      <c r="H38" s="8"/>
      <c r="I38" s="8"/>
      <c r="J38" s="17"/>
      <c r="M38" s="8"/>
      <c r="N38" s="8"/>
      <c r="O38" s="8"/>
    </row>
  </sheetData>
  <mergeCells count="21">
    <mergeCell ref="L5:L7"/>
    <mergeCell ref="M5:M7"/>
    <mergeCell ref="N5:N7"/>
    <mergeCell ref="O5:O7"/>
    <mergeCell ref="H6:H7"/>
    <mergeCell ref="A1:O1"/>
    <mergeCell ref="A2:O2"/>
    <mergeCell ref="M3:N3"/>
    <mergeCell ref="A4:A7"/>
    <mergeCell ref="B4:B7"/>
    <mergeCell ref="C4:C7"/>
    <mergeCell ref="D4:D7"/>
    <mergeCell ref="E4:E7"/>
    <mergeCell ref="F4:F7"/>
    <mergeCell ref="G4:I4"/>
    <mergeCell ref="I6:I7"/>
    <mergeCell ref="J4:J7"/>
    <mergeCell ref="K4:K7"/>
    <mergeCell ref="L4:O4"/>
    <mergeCell ref="G5:G7"/>
    <mergeCell ref="H5:I5"/>
  </mergeCells>
  <pageMargins left="0.11811023622047245" right="0.11811023622047245" top="0.74803149606299213" bottom="0.55118110236220474" header="0.31496062992125984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PL01 26</vt:lpstr>
      <vt:lpstr>pl 02 26</vt:lpstr>
      <vt:lpstr>'pl 02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Administrator</cp:lastModifiedBy>
  <cp:lastPrinted>2025-12-20T03:54:04Z</cp:lastPrinted>
  <dcterms:created xsi:type="dcterms:W3CDTF">2024-11-25T08:39:47Z</dcterms:created>
  <dcterms:modified xsi:type="dcterms:W3CDTF">2025-12-20T04:42:23Z</dcterms:modified>
</cp:coreProperties>
</file>